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625" yWindow="825" windowWidth="8865" windowHeight="5760" tabRatio="631" activeTab="0"/>
  </bookViews>
  <sheets>
    <sheet name="Calcul cumul heures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<sst xmlns="http://schemas.openxmlformats.org/spreadsheetml/2006/main" count="36" uniqueCount="20">
  <si>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debut</t>
  </si>
  <si>
    <t>fin</t>
  </si>
  <si>
    <t>AAAAAHj9+mk=</t>
  </si>
  <si>
    <t>Matin</t>
  </si>
  <si>
    <t>Après-Midi</t>
  </si>
  <si>
    <t>Commentaires</t>
  </si>
  <si>
    <t>Heures / Jour</t>
  </si>
  <si>
    <t>Date</t>
  </si>
  <si>
    <t>Nombre de jours :</t>
  </si>
  <si>
    <t>Nombre d'heures :</t>
  </si>
  <si>
    <t>Exemple</t>
  </si>
  <si>
    <t>(compte le nombre de dates)</t>
  </si>
  <si>
    <t>Nombre
d'heures</t>
  </si>
  <si>
    <t>que vous souhaitez additionner</t>
  </si>
  <si>
    <t>Calcul d'heures</t>
  </si>
  <si>
    <t>début</t>
  </si>
  <si>
    <t>Entrez dans le tableau ci-dessous les dates, les heures et les minutes</t>
  </si>
  <si>
    <t>Entrez dans le tableau ci-dessous les heures et les minutes</t>
  </si>
  <si>
    <t>en respectant le format de l'exemple ci-dessus.</t>
  </si>
  <si>
    <t>Les informations générées par cet outil sont données uniquement à titre indicatif.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</si>
</sst>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[hh]:mm;[Red]\-[hh]:mm;&quot;&quot;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45">
    <font>
      <sz val="10"/>
      <name val="Arial"/>
      <family val="0"/>
    </font>
    <font>
      <sz val="8"/>
      <name val="Arial"/>
      <family val="0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931A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rgb="FFA2BD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14" fontId="3" fillId="0" borderId="11" xfId="0" applyNumberFormat="1" applyFont="1" applyBorder="1" applyAlignment="1" applyProtection="1">
      <alignment horizontal="center"/>
      <protection locked="0"/>
    </xf>
    <xf numFmtId="20" fontId="3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 quotePrefix="1">
      <alignment/>
      <protection locked="0"/>
    </xf>
    <xf numFmtId="0" fontId="3" fillId="0" borderId="0" xfId="0" applyFont="1" applyFill="1" applyAlignment="1">
      <alignment horizontal="center"/>
    </xf>
    <xf numFmtId="164" fontId="2" fillId="32" borderId="10" xfId="0" applyNumberFormat="1" applyFont="1" applyFill="1" applyBorder="1" applyAlignment="1">
      <alignment horizontal="center"/>
    </xf>
    <xf numFmtId="20" fontId="3" fillId="32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4" fillId="32" borderId="12" xfId="0" applyNumberFormat="1" applyFont="1" applyFill="1" applyBorder="1" applyAlignment="1" applyProtection="1">
      <alignment horizontal="center"/>
      <protection hidden="1"/>
    </xf>
    <xf numFmtId="164" fontId="4" fillId="32" borderId="14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164" fontId="4" fillId="32" borderId="12" xfId="0" applyNumberFormat="1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46" fontId="4" fillId="34" borderId="12" xfId="0" applyNumberFormat="1" applyFont="1" applyFill="1" applyBorder="1" applyAlignment="1" applyProtection="1">
      <alignment horizontal="center" vertical="center"/>
      <protection hidden="1"/>
    </xf>
    <xf numFmtId="0" fontId="4" fillId="34" borderId="12" xfId="0" applyNumberFormat="1" applyFont="1" applyFill="1" applyBorder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933450</xdr:rowOff>
    </xdr:to>
    <xdr:pic>
      <xdr:nvPicPr>
        <xdr:cNvPr id="1" name="Image 1" descr="Logo CDG 61 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115" zoomScaleNormal="115" zoomScalePageLayoutView="0" workbookViewId="0" topLeftCell="A1">
      <selection activeCell="O20" sqref="O20"/>
    </sheetView>
  </sheetViews>
  <sheetFormatPr defaultColWidth="11.421875" defaultRowHeight="12.75"/>
  <cols>
    <col min="1" max="1" width="13.28125" style="3" customWidth="1"/>
    <col min="2" max="5" width="8.7109375" style="3" customWidth="1"/>
    <col min="6" max="6" width="10.57421875" style="3" customWidth="1"/>
    <col min="7" max="7" width="25.7109375" style="0" customWidth="1"/>
    <col min="8" max="8" width="15.57421875" style="0" customWidth="1"/>
    <col min="9" max="10" width="14.8515625" style="0" customWidth="1"/>
    <col min="11" max="11" width="10.57421875" style="3" customWidth="1"/>
    <col min="12" max="12" width="17.140625" style="0" customWidth="1"/>
  </cols>
  <sheetData>
    <row r="1" spans="4:12" ht="74.25" customHeight="1">
      <c r="D1" s="46" t="s">
        <v>14</v>
      </c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2.75">
      <c r="A3" s="10"/>
      <c r="B3" s="10"/>
      <c r="C3" s="10"/>
      <c r="D3" s="10"/>
      <c r="E3" s="10"/>
      <c r="F3" s="10"/>
      <c r="G3" s="8"/>
      <c r="H3" s="8"/>
      <c r="I3" s="8"/>
      <c r="J3" s="8"/>
      <c r="K3" s="10"/>
      <c r="L3" s="8"/>
      <c r="M3" s="8"/>
    </row>
    <row r="4" spans="1:13" ht="12.75">
      <c r="A4" s="10"/>
      <c r="B4" s="44" t="s">
        <v>3</v>
      </c>
      <c r="C4" s="45"/>
      <c r="D4" s="44" t="s">
        <v>4</v>
      </c>
      <c r="E4" s="45"/>
      <c r="F4" s="10"/>
      <c r="G4" s="8"/>
      <c r="H4" s="8"/>
      <c r="I4" s="8"/>
      <c r="J4" s="8"/>
      <c r="K4" s="10"/>
      <c r="L4" s="8"/>
      <c r="M4" s="8"/>
    </row>
    <row r="5" spans="1:13" ht="25.5">
      <c r="A5" s="35" t="s">
        <v>7</v>
      </c>
      <c r="B5" s="35" t="s">
        <v>0</v>
      </c>
      <c r="C5" s="35" t="s">
        <v>1</v>
      </c>
      <c r="D5" s="35" t="s">
        <v>0</v>
      </c>
      <c r="E5" s="35" t="s">
        <v>1</v>
      </c>
      <c r="F5" s="36" t="s">
        <v>6</v>
      </c>
      <c r="G5" s="35" t="s">
        <v>5</v>
      </c>
      <c r="H5" s="14"/>
      <c r="I5" s="8"/>
      <c r="J5" s="32" t="s">
        <v>7</v>
      </c>
      <c r="K5" s="34" t="s">
        <v>12</v>
      </c>
      <c r="L5" s="8"/>
      <c r="M5" s="8"/>
    </row>
    <row r="6" spans="1:13" ht="12.75">
      <c r="A6" s="11">
        <v>39482</v>
      </c>
      <c r="B6" s="12">
        <v>0.3819444444444444</v>
      </c>
      <c r="C6" s="12">
        <v>0.4895833333333333</v>
      </c>
      <c r="D6" s="12">
        <v>0.5625</v>
      </c>
      <c r="E6" s="12">
        <v>0.7395833333333334</v>
      </c>
      <c r="F6" s="27">
        <f>(C6-B6)+(E6-D6)</f>
        <v>0.28472222222222227</v>
      </c>
      <c r="G6" s="13" t="s">
        <v>10</v>
      </c>
      <c r="H6" s="8"/>
      <c r="I6" s="8"/>
      <c r="J6" s="11">
        <v>39482</v>
      </c>
      <c r="K6" s="28">
        <v>0.19791666666666666</v>
      </c>
      <c r="L6" s="15" t="s">
        <v>10</v>
      </c>
      <c r="M6" s="8"/>
    </row>
    <row r="7" spans="1:13" ht="12.75">
      <c r="A7" s="9"/>
      <c r="B7" s="5"/>
      <c r="C7" s="5"/>
      <c r="D7" s="5"/>
      <c r="E7" s="5"/>
      <c r="F7" s="6"/>
      <c r="G7" s="7"/>
      <c r="H7" s="8"/>
      <c r="I7" s="8"/>
      <c r="J7" s="8"/>
      <c r="K7" s="16"/>
      <c r="L7" s="8"/>
      <c r="M7" s="8"/>
    </row>
    <row r="8" spans="1:13" ht="12.75">
      <c r="A8" s="4" t="s">
        <v>16</v>
      </c>
      <c r="B8" s="5"/>
      <c r="C8" s="5"/>
      <c r="D8" s="5"/>
      <c r="E8" s="5"/>
      <c r="F8" s="6"/>
      <c r="G8" s="7"/>
      <c r="H8" s="8"/>
      <c r="I8" s="48" t="s">
        <v>17</v>
      </c>
      <c r="J8" s="48"/>
      <c r="K8" s="48"/>
      <c r="L8" s="48"/>
      <c r="M8" s="8"/>
    </row>
    <row r="9" spans="1:13" ht="12.75">
      <c r="A9" s="4" t="s">
        <v>18</v>
      </c>
      <c r="B9" s="5"/>
      <c r="C9" s="5"/>
      <c r="D9" s="5"/>
      <c r="E9" s="5"/>
      <c r="F9" s="6"/>
      <c r="G9" s="7"/>
      <c r="H9" s="8"/>
      <c r="I9" s="48" t="s">
        <v>13</v>
      </c>
      <c r="J9" s="48"/>
      <c r="K9" s="48"/>
      <c r="L9" s="48"/>
      <c r="M9" s="8"/>
    </row>
    <row r="10" spans="1:13" ht="12.75">
      <c r="A10" s="9"/>
      <c r="B10" s="5"/>
      <c r="C10" s="5"/>
      <c r="D10" s="5"/>
      <c r="E10" s="5"/>
      <c r="F10" s="6"/>
      <c r="G10" s="7"/>
      <c r="H10" s="8"/>
      <c r="I10" s="48" t="s">
        <v>18</v>
      </c>
      <c r="J10" s="48"/>
      <c r="K10" s="48"/>
      <c r="L10" s="48"/>
      <c r="M10" s="8"/>
    </row>
    <row r="11" spans="1:13" ht="12.75">
      <c r="A11" s="9"/>
      <c r="B11" s="5"/>
      <c r="C11" s="5"/>
      <c r="D11" s="5"/>
      <c r="E11" s="5"/>
      <c r="F11" s="6"/>
      <c r="G11" s="7"/>
      <c r="H11" s="8"/>
      <c r="I11" s="29"/>
      <c r="J11" s="29"/>
      <c r="K11" s="29"/>
      <c r="L11" s="29"/>
      <c r="M11" s="8"/>
    </row>
    <row r="12" spans="1:13" ht="12.75">
      <c r="A12" s="10"/>
      <c r="B12" s="44" t="s">
        <v>3</v>
      </c>
      <c r="C12" s="45"/>
      <c r="D12" s="44" t="s">
        <v>4</v>
      </c>
      <c r="E12" s="45"/>
      <c r="F12" s="26"/>
      <c r="G12" s="8"/>
      <c r="H12" s="8"/>
      <c r="I12" s="8"/>
      <c r="J12" s="8"/>
      <c r="K12" s="10"/>
      <c r="L12" s="8"/>
      <c r="M12" s="8"/>
    </row>
    <row r="13" spans="1:13" ht="32.25" customHeight="1">
      <c r="A13" s="32" t="s">
        <v>7</v>
      </c>
      <c r="B13" s="32" t="s">
        <v>15</v>
      </c>
      <c r="C13" s="32" t="s">
        <v>1</v>
      </c>
      <c r="D13" s="32" t="s">
        <v>15</v>
      </c>
      <c r="E13" s="32" t="s">
        <v>1</v>
      </c>
      <c r="F13" s="33" t="s">
        <v>6</v>
      </c>
      <c r="G13" s="32" t="s">
        <v>5</v>
      </c>
      <c r="H13" s="8"/>
      <c r="I13" s="8"/>
      <c r="J13" s="32" t="s">
        <v>7</v>
      </c>
      <c r="K13" s="34" t="s">
        <v>12</v>
      </c>
      <c r="L13" s="8"/>
      <c r="M13" s="8"/>
    </row>
    <row r="14" spans="1:13" ht="12.75">
      <c r="A14" s="17"/>
      <c r="B14" s="18"/>
      <c r="C14" s="18"/>
      <c r="D14" s="18"/>
      <c r="E14" s="18"/>
      <c r="F14" s="30">
        <f aca="true" t="shared" si="0" ref="F14:F44">(C14-B14)+(E14-D14)</f>
        <v>0</v>
      </c>
      <c r="G14" s="24"/>
      <c r="H14" s="8"/>
      <c r="I14" s="8"/>
      <c r="J14" s="39"/>
      <c r="K14" s="31"/>
      <c r="L14" s="8"/>
      <c r="M14" s="8"/>
    </row>
    <row r="15" spans="1:13" ht="12.75">
      <c r="A15" s="17"/>
      <c r="B15" s="18"/>
      <c r="C15" s="18"/>
      <c r="D15" s="18"/>
      <c r="E15" s="18"/>
      <c r="F15" s="30">
        <f t="shared" si="0"/>
        <v>0</v>
      </c>
      <c r="G15" s="24"/>
      <c r="H15" s="8"/>
      <c r="I15" s="8"/>
      <c r="J15" s="23"/>
      <c r="K15" s="31"/>
      <c r="L15" s="8"/>
      <c r="M15" s="8"/>
    </row>
    <row r="16" spans="1:13" ht="12.75">
      <c r="A16" s="17"/>
      <c r="B16" s="18"/>
      <c r="C16" s="18"/>
      <c r="D16" s="18"/>
      <c r="E16" s="18"/>
      <c r="F16" s="30">
        <f t="shared" si="0"/>
        <v>0</v>
      </c>
      <c r="G16" s="24"/>
      <c r="H16" s="8"/>
      <c r="I16" s="8"/>
      <c r="J16" s="23"/>
      <c r="K16" s="31"/>
      <c r="L16" s="8"/>
      <c r="M16" s="8"/>
    </row>
    <row r="17" spans="1:13" ht="12.75">
      <c r="A17" s="17"/>
      <c r="B17" s="18"/>
      <c r="C17" s="18"/>
      <c r="D17" s="18"/>
      <c r="E17" s="18"/>
      <c r="F17" s="30">
        <f t="shared" si="0"/>
        <v>0</v>
      </c>
      <c r="G17" s="25"/>
      <c r="H17" s="8"/>
      <c r="I17" s="8"/>
      <c r="J17" s="23"/>
      <c r="K17" s="31"/>
      <c r="L17" s="8"/>
      <c r="M17" s="8"/>
    </row>
    <row r="18" spans="1:13" ht="12.75">
      <c r="A18" s="17"/>
      <c r="B18" s="18"/>
      <c r="C18" s="18"/>
      <c r="D18" s="18"/>
      <c r="E18" s="18"/>
      <c r="F18" s="30">
        <f t="shared" si="0"/>
        <v>0</v>
      </c>
      <c r="G18" s="24"/>
      <c r="H18" s="8"/>
      <c r="I18" s="8"/>
      <c r="J18" s="23"/>
      <c r="K18" s="31"/>
      <c r="L18" s="8"/>
      <c r="M18" s="8"/>
    </row>
    <row r="19" spans="1:13" ht="12.75">
      <c r="A19" s="17"/>
      <c r="B19" s="18"/>
      <c r="C19" s="18"/>
      <c r="D19" s="18"/>
      <c r="E19" s="18"/>
      <c r="F19" s="30">
        <f t="shared" si="0"/>
        <v>0</v>
      </c>
      <c r="G19" s="24"/>
      <c r="H19" s="8"/>
      <c r="I19" s="8"/>
      <c r="J19" s="23"/>
      <c r="K19" s="31"/>
      <c r="L19" s="8"/>
      <c r="M19" s="8"/>
    </row>
    <row r="20" spans="1:13" ht="12.75">
      <c r="A20" s="17"/>
      <c r="B20" s="18"/>
      <c r="C20" s="18"/>
      <c r="D20" s="18"/>
      <c r="E20" s="18"/>
      <c r="F20" s="30">
        <f t="shared" si="0"/>
        <v>0</v>
      </c>
      <c r="G20" s="24"/>
      <c r="H20" s="8"/>
      <c r="I20" s="8"/>
      <c r="J20" s="23"/>
      <c r="K20" s="31"/>
      <c r="L20" s="8"/>
      <c r="M20" s="8"/>
    </row>
    <row r="21" spans="1:13" ht="12.75">
      <c r="A21" s="17"/>
      <c r="B21" s="18"/>
      <c r="C21" s="18"/>
      <c r="D21" s="18"/>
      <c r="E21" s="18"/>
      <c r="F21" s="30">
        <f t="shared" si="0"/>
        <v>0</v>
      </c>
      <c r="G21" s="24"/>
      <c r="H21" s="8"/>
      <c r="I21" s="8"/>
      <c r="J21" s="23"/>
      <c r="K21" s="31"/>
      <c r="L21" s="8"/>
      <c r="M21" s="8"/>
    </row>
    <row r="22" spans="1:13" ht="12.75">
      <c r="A22" s="17"/>
      <c r="B22" s="18"/>
      <c r="C22" s="18"/>
      <c r="D22" s="18"/>
      <c r="E22" s="18"/>
      <c r="F22" s="30">
        <f t="shared" si="0"/>
        <v>0</v>
      </c>
      <c r="G22" s="24"/>
      <c r="H22" s="8"/>
      <c r="I22" s="8"/>
      <c r="J22" s="23"/>
      <c r="K22" s="31"/>
      <c r="L22" s="8"/>
      <c r="M22" s="8"/>
    </row>
    <row r="23" spans="1:13" ht="12.75">
      <c r="A23" s="17"/>
      <c r="B23" s="18"/>
      <c r="C23" s="18"/>
      <c r="D23" s="18"/>
      <c r="E23" s="18"/>
      <c r="F23" s="30">
        <f t="shared" si="0"/>
        <v>0</v>
      </c>
      <c r="G23" s="24"/>
      <c r="H23" s="8"/>
      <c r="I23" s="8"/>
      <c r="J23" s="23"/>
      <c r="K23" s="31"/>
      <c r="L23" s="8"/>
      <c r="M23" s="8"/>
    </row>
    <row r="24" spans="1:13" ht="12.75">
      <c r="A24" s="17"/>
      <c r="B24" s="18"/>
      <c r="C24" s="18"/>
      <c r="D24" s="18"/>
      <c r="E24" s="18"/>
      <c r="F24" s="30">
        <f t="shared" si="0"/>
        <v>0</v>
      </c>
      <c r="G24" s="24"/>
      <c r="H24" s="8"/>
      <c r="I24" s="8"/>
      <c r="J24" s="23"/>
      <c r="K24" s="31"/>
      <c r="L24" s="8"/>
      <c r="M24" s="8"/>
    </row>
    <row r="25" spans="1:13" ht="12.75">
      <c r="A25" s="17"/>
      <c r="B25" s="18"/>
      <c r="C25" s="18"/>
      <c r="D25" s="18"/>
      <c r="E25" s="18"/>
      <c r="F25" s="30">
        <f t="shared" si="0"/>
        <v>0</v>
      </c>
      <c r="G25" s="24"/>
      <c r="H25" s="8"/>
      <c r="I25" s="8"/>
      <c r="J25" s="23"/>
      <c r="K25" s="31"/>
      <c r="L25" s="8"/>
      <c r="M25" s="8"/>
    </row>
    <row r="26" spans="1:13" ht="12.75">
      <c r="A26" s="17"/>
      <c r="B26" s="18"/>
      <c r="C26" s="18"/>
      <c r="D26" s="18"/>
      <c r="E26" s="18"/>
      <c r="F26" s="30">
        <f t="shared" si="0"/>
        <v>0</v>
      </c>
      <c r="G26" s="24"/>
      <c r="H26" s="8"/>
      <c r="I26" s="8"/>
      <c r="J26" s="23"/>
      <c r="K26" s="31"/>
      <c r="L26" s="8"/>
      <c r="M26" s="8"/>
    </row>
    <row r="27" spans="1:13" ht="12.75">
      <c r="A27" s="17"/>
      <c r="B27" s="18"/>
      <c r="C27" s="18"/>
      <c r="D27" s="18"/>
      <c r="E27" s="18"/>
      <c r="F27" s="30">
        <f t="shared" si="0"/>
        <v>0</v>
      </c>
      <c r="G27" s="24"/>
      <c r="H27" s="8"/>
      <c r="I27" s="8"/>
      <c r="J27" s="23"/>
      <c r="K27" s="31"/>
      <c r="L27" s="8"/>
      <c r="M27" s="8"/>
    </row>
    <row r="28" spans="1:13" ht="12.75">
      <c r="A28" s="17"/>
      <c r="B28" s="18"/>
      <c r="C28" s="18"/>
      <c r="D28" s="18"/>
      <c r="E28" s="18"/>
      <c r="F28" s="30">
        <f t="shared" si="0"/>
        <v>0</v>
      </c>
      <c r="G28" s="24"/>
      <c r="H28" s="8"/>
      <c r="I28" s="8"/>
      <c r="J28" s="23"/>
      <c r="K28" s="31"/>
      <c r="L28" s="8"/>
      <c r="M28" s="8"/>
    </row>
    <row r="29" spans="1:13" ht="12.75">
      <c r="A29" s="17"/>
      <c r="B29" s="18"/>
      <c r="C29" s="18"/>
      <c r="D29" s="18"/>
      <c r="E29" s="18"/>
      <c r="F29" s="30">
        <f t="shared" si="0"/>
        <v>0</v>
      </c>
      <c r="G29" s="24"/>
      <c r="H29" s="8"/>
      <c r="I29" s="8"/>
      <c r="J29" s="23"/>
      <c r="K29" s="31"/>
      <c r="L29" s="8"/>
      <c r="M29" s="8"/>
    </row>
    <row r="30" spans="1:13" ht="12.75">
      <c r="A30" s="17"/>
      <c r="B30" s="18"/>
      <c r="C30" s="18"/>
      <c r="D30" s="18"/>
      <c r="E30" s="18"/>
      <c r="F30" s="30">
        <f t="shared" si="0"/>
        <v>0</v>
      </c>
      <c r="G30" s="24"/>
      <c r="H30" s="8"/>
      <c r="I30" s="8"/>
      <c r="J30" s="23"/>
      <c r="K30" s="31"/>
      <c r="L30" s="8"/>
      <c r="M30" s="8"/>
    </row>
    <row r="31" spans="1:13" ht="12.75">
      <c r="A31" s="17"/>
      <c r="B31" s="18"/>
      <c r="C31" s="18"/>
      <c r="D31" s="18"/>
      <c r="E31" s="18"/>
      <c r="F31" s="30">
        <f t="shared" si="0"/>
        <v>0</v>
      </c>
      <c r="G31" s="24"/>
      <c r="H31" s="8"/>
      <c r="I31" s="8"/>
      <c r="J31" s="23"/>
      <c r="K31" s="31"/>
      <c r="L31" s="8"/>
      <c r="M31" s="8"/>
    </row>
    <row r="32" spans="1:13" ht="12.75">
      <c r="A32" s="17"/>
      <c r="B32" s="18"/>
      <c r="C32" s="18"/>
      <c r="D32" s="18"/>
      <c r="E32" s="18"/>
      <c r="F32" s="30">
        <f t="shared" si="0"/>
        <v>0</v>
      </c>
      <c r="G32" s="24"/>
      <c r="H32" s="8"/>
      <c r="I32" s="8"/>
      <c r="J32" s="23"/>
      <c r="K32" s="31"/>
      <c r="L32" s="8"/>
      <c r="M32" s="8"/>
    </row>
    <row r="33" spans="1:13" ht="12.75">
      <c r="A33" s="17"/>
      <c r="B33" s="18"/>
      <c r="C33" s="18"/>
      <c r="D33" s="18"/>
      <c r="E33" s="18"/>
      <c r="F33" s="30">
        <f t="shared" si="0"/>
        <v>0</v>
      </c>
      <c r="G33" s="24"/>
      <c r="H33" s="8"/>
      <c r="I33" s="8"/>
      <c r="J33" s="23"/>
      <c r="K33" s="31"/>
      <c r="L33" s="8"/>
      <c r="M33" s="8"/>
    </row>
    <row r="34" spans="1:13" ht="12.75">
      <c r="A34" s="17"/>
      <c r="B34" s="18"/>
      <c r="C34" s="18"/>
      <c r="D34" s="18"/>
      <c r="E34" s="18"/>
      <c r="F34" s="30">
        <f t="shared" si="0"/>
        <v>0</v>
      </c>
      <c r="G34" s="24"/>
      <c r="H34" s="8"/>
      <c r="I34" s="8"/>
      <c r="J34" s="23"/>
      <c r="K34" s="31"/>
      <c r="L34" s="8"/>
      <c r="M34" s="8"/>
    </row>
    <row r="35" spans="1:13" ht="12.75">
      <c r="A35" s="17"/>
      <c r="B35" s="18"/>
      <c r="C35" s="18"/>
      <c r="D35" s="18"/>
      <c r="E35" s="18"/>
      <c r="F35" s="30">
        <f t="shared" si="0"/>
        <v>0</v>
      </c>
      <c r="G35" s="24"/>
      <c r="H35" s="8"/>
      <c r="I35" s="8"/>
      <c r="J35" s="23"/>
      <c r="K35" s="31"/>
      <c r="L35" s="8"/>
      <c r="M35" s="8"/>
    </row>
    <row r="36" spans="1:13" ht="12.75">
      <c r="A36" s="17"/>
      <c r="B36" s="18"/>
      <c r="C36" s="18"/>
      <c r="D36" s="18"/>
      <c r="E36" s="18"/>
      <c r="F36" s="30">
        <f t="shared" si="0"/>
        <v>0</v>
      </c>
      <c r="G36" s="24"/>
      <c r="H36" s="8"/>
      <c r="I36" s="8"/>
      <c r="J36" s="23"/>
      <c r="K36" s="31"/>
      <c r="L36" s="8"/>
      <c r="M36" s="8"/>
    </row>
    <row r="37" spans="1:13" ht="12.75">
      <c r="A37" s="17"/>
      <c r="B37" s="18"/>
      <c r="C37" s="18"/>
      <c r="D37" s="18"/>
      <c r="E37" s="18"/>
      <c r="F37" s="30">
        <f t="shared" si="0"/>
        <v>0</v>
      </c>
      <c r="G37" s="24"/>
      <c r="H37" s="8"/>
      <c r="I37" s="8"/>
      <c r="J37" s="23"/>
      <c r="K37" s="31"/>
      <c r="L37" s="8"/>
      <c r="M37" s="8"/>
    </row>
    <row r="38" spans="1:13" ht="12.75">
      <c r="A38" s="17"/>
      <c r="B38" s="18"/>
      <c r="C38" s="18"/>
      <c r="D38" s="18"/>
      <c r="E38" s="18"/>
      <c r="F38" s="30">
        <f t="shared" si="0"/>
        <v>0</v>
      </c>
      <c r="G38" s="24"/>
      <c r="H38" s="8"/>
      <c r="I38" s="8"/>
      <c r="J38" s="23"/>
      <c r="K38" s="31"/>
      <c r="L38" s="8"/>
      <c r="M38" s="8"/>
    </row>
    <row r="39" spans="1:13" ht="12.75">
      <c r="A39" s="17"/>
      <c r="B39" s="18"/>
      <c r="C39" s="18"/>
      <c r="D39" s="18"/>
      <c r="E39" s="18"/>
      <c r="F39" s="30">
        <f t="shared" si="0"/>
        <v>0</v>
      </c>
      <c r="G39" s="24"/>
      <c r="H39" s="8"/>
      <c r="I39" s="8"/>
      <c r="J39" s="23"/>
      <c r="K39" s="31"/>
      <c r="L39" s="8"/>
      <c r="M39" s="8"/>
    </row>
    <row r="40" spans="1:13" ht="12.75">
      <c r="A40" s="17"/>
      <c r="B40" s="18"/>
      <c r="C40" s="18"/>
      <c r="D40" s="18"/>
      <c r="E40" s="18"/>
      <c r="F40" s="30">
        <f t="shared" si="0"/>
        <v>0</v>
      </c>
      <c r="G40" s="24"/>
      <c r="H40" s="8"/>
      <c r="I40" s="8"/>
      <c r="J40" s="23"/>
      <c r="K40" s="31"/>
      <c r="L40" s="8"/>
      <c r="M40" s="8"/>
    </row>
    <row r="41" spans="1:13" ht="12.75">
      <c r="A41" s="17"/>
      <c r="B41" s="18"/>
      <c r="C41" s="18"/>
      <c r="D41" s="18"/>
      <c r="E41" s="18"/>
      <c r="F41" s="30">
        <f t="shared" si="0"/>
        <v>0</v>
      </c>
      <c r="G41" s="24"/>
      <c r="H41" s="8"/>
      <c r="I41" s="8"/>
      <c r="J41" s="23"/>
      <c r="K41" s="31"/>
      <c r="L41" s="8"/>
      <c r="M41" s="8"/>
    </row>
    <row r="42" spans="1:13" ht="12.75">
      <c r="A42" s="17"/>
      <c r="B42" s="18"/>
      <c r="C42" s="18"/>
      <c r="D42" s="18"/>
      <c r="E42" s="18"/>
      <c r="F42" s="30">
        <f t="shared" si="0"/>
        <v>0</v>
      </c>
      <c r="G42" s="24"/>
      <c r="H42" s="8"/>
      <c r="I42" s="8"/>
      <c r="J42" s="23"/>
      <c r="K42" s="31"/>
      <c r="L42" s="8"/>
      <c r="M42" s="8"/>
    </row>
    <row r="43" spans="1:13" ht="12.75">
      <c r="A43" s="17"/>
      <c r="B43" s="18"/>
      <c r="C43" s="18"/>
      <c r="D43" s="18"/>
      <c r="E43" s="18"/>
      <c r="F43" s="30">
        <f t="shared" si="0"/>
        <v>0</v>
      </c>
      <c r="G43" s="24"/>
      <c r="H43" s="8"/>
      <c r="I43" s="8"/>
      <c r="J43" s="23"/>
      <c r="K43" s="31"/>
      <c r="L43" s="8"/>
      <c r="M43" s="8"/>
    </row>
    <row r="44" spans="1:13" ht="12.75">
      <c r="A44" s="17"/>
      <c r="B44" s="18"/>
      <c r="C44" s="18"/>
      <c r="D44" s="18"/>
      <c r="E44" s="18"/>
      <c r="F44" s="30">
        <f t="shared" si="0"/>
        <v>0</v>
      </c>
      <c r="G44" s="24"/>
      <c r="H44" s="8"/>
      <c r="I44" s="8"/>
      <c r="J44" s="23"/>
      <c r="K44" s="31"/>
      <c r="L44" s="8"/>
      <c r="M44" s="8"/>
    </row>
    <row r="45" spans="1:13" ht="12.75">
      <c r="A45" s="19"/>
      <c r="B45" s="20"/>
      <c r="C45" s="20"/>
      <c r="D45" s="20"/>
      <c r="E45" s="20"/>
      <c r="F45" s="20"/>
      <c r="G45" s="21"/>
      <c r="H45" s="8"/>
      <c r="I45" s="8"/>
      <c r="J45" s="8"/>
      <c r="K45" s="20"/>
      <c r="L45" s="8"/>
      <c r="M45" s="8"/>
    </row>
    <row r="46" spans="1:13" ht="23.25" customHeight="1">
      <c r="A46" s="40" t="s">
        <v>9</v>
      </c>
      <c r="B46" s="40"/>
      <c r="C46" s="40"/>
      <c r="D46" s="40"/>
      <c r="E46" s="41"/>
      <c r="F46" s="37">
        <f>SUM(F14:F44)</f>
        <v>0</v>
      </c>
      <c r="G46" s="8"/>
      <c r="H46" s="8"/>
      <c r="I46" s="42" t="s">
        <v>9</v>
      </c>
      <c r="J46" s="43"/>
      <c r="K46" s="37">
        <f>SUM(K14:K44)</f>
        <v>0</v>
      </c>
      <c r="L46" s="8"/>
      <c r="M46" s="8"/>
    </row>
    <row r="47" spans="1:13" ht="19.5" customHeight="1">
      <c r="A47" s="40" t="s">
        <v>8</v>
      </c>
      <c r="B47" s="40"/>
      <c r="C47" s="40"/>
      <c r="D47" s="40"/>
      <c r="E47" s="41"/>
      <c r="F47" s="38">
        <f>COUNTA(A14:A44)</f>
        <v>0</v>
      </c>
      <c r="G47" s="8"/>
      <c r="H47" s="8"/>
      <c r="I47" s="8"/>
      <c r="J47" s="8"/>
      <c r="K47" s="10"/>
      <c r="L47" s="8"/>
      <c r="M47" s="8"/>
    </row>
    <row r="48" spans="1:13" ht="12.75">
      <c r="A48" s="47" t="s">
        <v>11</v>
      </c>
      <c r="B48" s="47"/>
      <c r="C48" s="47"/>
      <c r="D48" s="47"/>
      <c r="E48" s="47"/>
      <c r="F48" s="22"/>
      <c r="G48" s="8"/>
      <c r="H48" s="8"/>
      <c r="I48" s="8"/>
      <c r="J48" s="8"/>
      <c r="K48" s="10"/>
      <c r="L48" s="8"/>
      <c r="M48" s="8"/>
    </row>
    <row r="49" spans="2:6" ht="12.75">
      <c r="B49" s="2"/>
      <c r="F49" s="1"/>
    </row>
  </sheetData>
  <sheetProtection selectLockedCells="1"/>
  <mergeCells count="13">
    <mergeCell ref="A48:E48"/>
    <mergeCell ref="I8:L8"/>
    <mergeCell ref="I9:L9"/>
    <mergeCell ref="I10:L10"/>
    <mergeCell ref="B4:C4"/>
    <mergeCell ref="D4:E4"/>
    <mergeCell ref="A46:E46"/>
    <mergeCell ref="I46:J46"/>
    <mergeCell ref="A47:E47"/>
    <mergeCell ref="B12:C12"/>
    <mergeCell ref="D12:E12"/>
    <mergeCell ref="D1:L1"/>
    <mergeCell ref="A2:L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B12" sqref="DB12"/>
    </sheetView>
  </sheetViews>
  <sheetFormatPr defaultColWidth="11.421875" defaultRowHeight="12.75"/>
  <sheetData>
    <row r="1" spans="1:256" ht="12.75">
      <c r="A1">
        <f>IF('Calcul cumul heures'!4:4,"AAAAADG+bAA=",0)</f>
        <v>0</v>
      </c>
      <c r="B1" t="e">
        <f>AND('Calcul cumul heures'!A4,"AAAAADG+bAE=")</f>
        <v>#VALUE!</v>
      </c>
      <c r="C1" t="e">
        <f>AND('Calcul cumul heures'!B4,"AAAAADG+bAI=")</f>
        <v>#VALUE!</v>
      </c>
      <c r="D1" t="e">
        <f>AND('Calcul cumul heures'!C4,"AAAAADG+bAM=")</f>
        <v>#VALUE!</v>
      </c>
      <c r="E1" t="e">
        <f>AND('Calcul cumul heures'!E4,"AAAAADG+bAQ=")</f>
        <v>#VALUE!</v>
      </c>
      <c r="F1" t="e">
        <f>AND('Calcul cumul heures'!F4,"AAAAADG+bAU=")</f>
        <v>#VALUE!</v>
      </c>
      <c r="G1" t="e">
        <f>AND('Calcul cumul heures'!G4,"AAAAADG+bAY=")</f>
        <v>#VALUE!</v>
      </c>
      <c r="H1" t="e">
        <f>AND('Calcul cumul heures'!H4,"AAAAADG+bAc=")</f>
        <v>#VALUE!</v>
      </c>
      <c r="I1" t="e">
        <f>AND('Calcul cumul heures'!I4,"AAAAADG+bAg=")</f>
        <v>#VALUE!</v>
      </c>
      <c r="J1" t="e">
        <f>IF('Calcul cumul heures'!5:5,"AAAAADG+bAk=",0)</f>
        <v>#VALUE!</v>
      </c>
      <c r="K1" t="e">
        <f>AND('Calcul cumul heures'!A5,"AAAAADG+bAo=")</f>
        <v>#VALUE!</v>
      </c>
      <c r="L1" t="e">
        <f>AND('Calcul cumul heures'!#REF!,"AAAAADG+bAs=")</f>
        <v>#REF!</v>
      </c>
      <c r="M1" t="e">
        <f>AND('Calcul cumul heures'!B5,"AAAAADG+bAw=")</f>
        <v>#VALUE!</v>
      </c>
      <c r="N1" t="e">
        <f>AND('Calcul cumul heures'!C5,"AAAAADG+bA0=")</f>
        <v>#VALUE!</v>
      </c>
      <c r="O1" t="e">
        <f>AND('Calcul cumul heures'!E5,"AAAAADG+bA4=")</f>
        <v>#VALUE!</v>
      </c>
      <c r="P1" t="e">
        <f>AND('Calcul cumul heures'!F5,"AAAAADG+bA8=")</f>
        <v>#VALUE!</v>
      </c>
      <c r="Q1" t="e">
        <f>AND('Calcul cumul heures'!G5,"AAAAADG+bBA=")</f>
        <v>#VALUE!</v>
      </c>
      <c r="R1" t="e">
        <f>AND('Calcul cumul heures'!H5,"AAAAADG+bBE=")</f>
        <v>#VALUE!</v>
      </c>
      <c r="S1">
        <f>IF('Calcul cumul heures'!6:6,"AAAAADG+bBI=",0)</f>
        <v>0</v>
      </c>
      <c r="T1" t="e">
        <f>AND('Calcul cumul heures'!#REF!,"AAAAADG+bBM=")</f>
        <v>#REF!</v>
      </c>
      <c r="U1" t="e">
        <f>AND('Calcul cumul heures'!#REF!,"AAAAADG+bBQ=")</f>
        <v>#REF!</v>
      </c>
      <c r="V1" t="e">
        <f>AND('Calcul cumul heures'!#REF!,"AAAAADG+bBU=")</f>
        <v>#REF!</v>
      </c>
      <c r="W1" t="e">
        <f>AND('Calcul cumul heures'!#REF!,"AAAAADG+bBY=")</f>
        <v>#REF!</v>
      </c>
      <c r="X1" t="e">
        <f>AND('Calcul cumul heures'!#REF!,"AAAAADG+bBc=")</f>
        <v>#REF!</v>
      </c>
      <c r="Y1" t="e">
        <f>AND('Calcul cumul heures'!#REF!,"AAAAADG+bBg=")</f>
        <v>#REF!</v>
      </c>
      <c r="Z1" t="e">
        <f>AND('Calcul cumul heures'!#REF!,"AAAAADG+bBk=")</f>
        <v>#REF!</v>
      </c>
      <c r="AA1" t="e">
        <f>AND('Calcul cumul heures'!H6,"AAAAADG+bBo=")</f>
        <v>#VALUE!</v>
      </c>
      <c r="AB1" t="e">
        <f>IF('Calcul cumul heures'!#REF!,"AAAAADG+bBs=",0)</f>
        <v>#REF!</v>
      </c>
      <c r="AC1" t="e">
        <f>AND('Calcul cumul heures'!#REF!,"AAAAADG+bBw=")</f>
        <v>#REF!</v>
      </c>
      <c r="AD1" t="e">
        <f>AND('Calcul cumul heures'!#REF!,"AAAAADG+bB0=")</f>
        <v>#REF!</v>
      </c>
      <c r="AE1" t="e">
        <f>AND('Calcul cumul heures'!#REF!,"AAAAADG+bB4=")</f>
        <v>#REF!</v>
      </c>
      <c r="AF1" t="e">
        <f>AND('Calcul cumul heures'!#REF!,"AAAAADG+bB8=")</f>
        <v>#REF!</v>
      </c>
      <c r="AG1" t="e">
        <f>AND('Calcul cumul heures'!#REF!,"AAAAADG+bCA=")</f>
        <v>#REF!</v>
      </c>
      <c r="AH1" t="e">
        <f>AND('Calcul cumul heures'!#REF!,"AAAAADG+bCE=")</f>
        <v>#REF!</v>
      </c>
      <c r="AI1" t="e">
        <f>AND('Calcul cumul heures'!#REF!,"AAAAADG+bCI=")</f>
        <v>#REF!</v>
      </c>
      <c r="AJ1" t="e">
        <f>AND('Calcul cumul heures'!#REF!,"AAAAADG+bCM=")</f>
        <v>#REF!</v>
      </c>
      <c r="AK1">
        <f>IF('Calcul cumul heures'!13:13,"AAAAADG+bCQ=",0)</f>
        <v>0</v>
      </c>
      <c r="AL1" t="e">
        <f>AND('Calcul cumul heures'!A12,"AAAAADG+bCU=")</f>
        <v>#VALUE!</v>
      </c>
      <c r="AM1" t="e">
        <f>AND('Calcul cumul heures'!#REF!,"AAAAADG+bCY=")</f>
        <v>#REF!</v>
      </c>
      <c r="AN1" t="e">
        <f>AND('Calcul cumul heures'!B12,"AAAAADG+bCc=")</f>
        <v>#VALUE!</v>
      </c>
      <c r="AO1" t="e">
        <f>AND('Calcul cumul heures'!C12,"AAAAADG+bCg=")</f>
        <v>#VALUE!</v>
      </c>
      <c r="AP1" t="e">
        <f>AND('Calcul cumul heures'!E12,"AAAAADG+bCk=")</f>
        <v>#VALUE!</v>
      </c>
      <c r="AQ1" t="e">
        <f>AND('Calcul cumul heures'!F12,"AAAAADG+bCo=")</f>
        <v>#VALUE!</v>
      </c>
      <c r="AR1" t="e">
        <f>AND('Calcul cumul heures'!G12,"AAAAADG+bCs=")</f>
        <v>#VALUE!</v>
      </c>
      <c r="AS1" t="e">
        <f>AND('Calcul cumul heures'!H13,"AAAAADG+bCw=")</f>
        <v>#VALUE!</v>
      </c>
      <c r="AT1">
        <f>IF('Calcul cumul heures'!14:14,"AAAAADG+bC0=",0)</f>
        <v>0</v>
      </c>
      <c r="AU1" t="e">
        <f>AND('Calcul cumul heures'!A6,"AAAAADG+bC4=")</f>
        <v>#VALUE!</v>
      </c>
      <c r="AV1" t="e">
        <f>AND('Calcul cumul heures'!#REF!,"AAAAADG+bC8=")</f>
        <v>#REF!</v>
      </c>
      <c r="AW1" t="e">
        <f>AND('Calcul cumul heures'!B6,"AAAAADG+bDA=")</f>
        <v>#VALUE!</v>
      </c>
      <c r="AX1" t="e">
        <f>AND('Calcul cumul heures'!C6,"AAAAADG+bDE=")</f>
        <v>#VALUE!</v>
      </c>
      <c r="AY1" t="e">
        <f>AND('Calcul cumul heures'!E6,"AAAAADG+bDI=")</f>
        <v>#VALUE!</v>
      </c>
      <c r="AZ1" t="e">
        <f>AND('Calcul cumul heures'!F6,"AAAAADG+bDM=")</f>
        <v>#VALUE!</v>
      </c>
      <c r="BA1" t="e">
        <f>AND('Calcul cumul heures'!G6,"AAAAADG+bDQ=")</f>
        <v>#VALUE!</v>
      </c>
      <c r="BB1" t="e">
        <f>AND('Calcul cumul heures'!H14,"AAAAADG+bDU=")</f>
        <v>#VALUE!</v>
      </c>
      <c r="BC1">
        <f>IF('Calcul cumul heures'!15:15,"AAAAADG+bDY=",0)</f>
        <v>0</v>
      </c>
      <c r="BD1" t="e">
        <f>AND('Calcul cumul heures'!A14,"AAAAADG+bDc=")</f>
        <v>#VALUE!</v>
      </c>
      <c r="BE1" t="e">
        <f>AND('Calcul cumul heures'!#REF!,"AAAAADG+bDg=")</f>
        <v>#REF!</v>
      </c>
      <c r="BF1" t="e">
        <f>AND('Calcul cumul heures'!B14,"AAAAADG+bDk=")</f>
        <v>#VALUE!</v>
      </c>
      <c r="BG1" t="e">
        <f>AND('Calcul cumul heures'!C14,"AAAAADG+bDo=")</f>
        <v>#VALUE!</v>
      </c>
      <c r="BH1" t="e">
        <f>AND('Calcul cumul heures'!E14,"AAAAADG+bDs=")</f>
        <v>#VALUE!</v>
      </c>
      <c r="BI1" t="e">
        <f>AND('Calcul cumul heures'!F14,"AAAAADG+bDw=")</f>
        <v>#VALUE!</v>
      </c>
      <c r="BJ1" t="e">
        <f>AND('Calcul cumul heures'!G14,"AAAAADG+bD0=")</f>
        <v>#VALUE!</v>
      </c>
      <c r="BK1" t="e">
        <f>AND('Calcul cumul heures'!H15,"AAAAADG+bD4=")</f>
        <v>#VALUE!</v>
      </c>
      <c r="BL1">
        <f>IF('Calcul cumul heures'!16:16,"AAAAADG+bD8=",0)</f>
        <v>0</v>
      </c>
      <c r="BM1" t="e">
        <f>AND('Calcul cumul heures'!A15,"AAAAADG+bEA=")</f>
        <v>#VALUE!</v>
      </c>
      <c r="BN1" t="e">
        <f>AND('Calcul cumul heures'!#REF!,"AAAAADG+bEE=")</f>
        <v>#REF!</v>
      </c>
      <c r="BO1" t="e">
        <f>AND('Calcul cumul heures'!B15,"AAAAADG+bEI=")</f>
        <v>#VALUE!</v>
      </c>
      <c r="BP1" t="e">
        <f>AND('Calcul cumul heures'!C15,"AAAAADG+bEM=")</f>
        <v>#VALUE!</v>
      </c>
      <c r="BQ1" t="e">
        <f>AND('Calcul cumul heures'!E15,"AAAAADG+bEQ=")</f>
        <v>#VALUE!</v>
      </c>
      <c r="BR1" t="e">
        <f>AND('Calcul cumul heures'!F15,"AAAAADG+bEU=")</f>
        <v>#VALUE!</v>
      </c>
      <c r="BS1" t="e">
        <f>AND('Calcul cumul heures'!G15,"AAAAADG+bEY=")</f>
        <v>#VALUE!</v>
      </c>
      <c r="BT1" t="e">
        <f>AND('Calcul cumul heures'!H16,"AAAAADG+bEc=")</f>
        <v>#VALUE!</v>
      </c>
      <c r="BU1">
        <f>IF('Calcul cumul heures'!17:17,"AAAAADG+bEg=",0)</f>
        <v>0</v>
      </c>
      <c r="BV1" t="e">
        <f>AND('Calcul cumul heures'!A16,"AAAAADG+bEk=")</f>
        <v>#VALUE!</v>
      </c>
      <c r="BW1" t="e">
        <f>AND('Calcul cumul heures'!#REF!,"AAAAADG+bEo=")</f>
        <v>#REF!</v>
      </c>
      <c r="BX1" t="e">
        <f>AND('Calcul cumul heures'!B16,"AAAAADG+bEs=")</f>
        <v>#VALUE!</v>
      </c>
      <c r="BY1" t="e">
        <f>AND('Calcul cumul heures'!C16,"AAAAADG+bEw=")</f>
        <v>#VALUE!</v>
      </c>
      <c r="BZ1" t="e">
        <f>AND('Calcul cumul heures'!E16,"AAAAADG+bE0=")</f>
        <v>#VALUE!</v>
      </c>
      <c r="CA1" t="e">
        <f>AND('Calcul cumul heures'!F16,"AAAAADG+bE4=")</f>
        <v>#VALUE!</v>
      </c>
      <c r="CB1" t="e">
        <f>AND('Calcul cumul heures'!G16,"AAAAADG+bE8=")</f>
        <v>#VALUE!</v>
      </c>
      <c r="CC1" t="e">
        <f>AND('Calcul cumul heures'!H17,"AAAAADG+bFA=")</f>
        <v>#VALUE!</v>
      </c>
      <c r="CD1">
        <f>IF('Calcul cumul heures'!18:18,"AAAAADG+bFE=",0)</f>
        <v>0</v>
      </c>
      <c r="CE1" t="e">
        <f>AND('Calcul cumul heures'!A17,"AAAAADG+bFI=")</f>
        <v>#VALUE!</v>
      </c>
      <c r="CF1" t="e">
        <f>AND('Calcul cumul heures'!#REF!,"AAAAADG+bFM=")</f>
        <v>#REF!</v>
      </c>
      <c r="CG1" t="e">
        <f>AND('Calcul cumul heures'!B17,"AAAAADG+bFQ=")</f>
        <v>#VALUE!</v>
      </c>
      <c r="CH1" t="e">
        <f>AND('Calcul cumul heures'!C17,"AAAAADG+bFU=")</f>
        <v>#VALUE!</v>
      </c>
      <c r="CI1" t="e">
        <f>AND('Calcul cumul heures'!E17,"AAAAADG+bFY=")</f>
        <v>#VALUE!</v>
      </c>
      <c r="CJ1" t="e">
        <f>AND('Calcul cumul heures'!F17,"AAAAADG+bFc=")</f>
        <v>#VALUE!</v>
      </c>
      <c r="CK1" t="e">
        <f>AND('Calcul cumul heures'!G17,"AAAAADG+bFg=")</f>
        <v>#VALUE!</v>
      </c>
      <c r="CL1" t="e">
        <f>AND('Calcul cumul heures'!H18,"AAAAADG+bFk=")</f>
        <v>#VALUE!</v>
      </c>
      <c r="CM1">
        <f>IF('Calcul cumul heures'!19:19,"AAAAADG+bFo=",0)</f>
        <v>0</v>
      </c>
      <c r="CN1" t="e">
        <f>AND('Calcul cumul heures'!A18,"AAAAADG+bFs=")</f>
        <v>#VALUE!</v>
      </c>
      <c r="CO1" t="e">
        <f>AND('Calcul cumul heures'!#REF!,"AAAAADG+bFw=")</f>
        <v>#REF!</v>
      </c>
      <c r="CP1" t="e">
        <f>AND('Calcul cumul heures'!B18,"AAAAADG+bF0=")</f>
        <v>#VALUE!</v>
      </c>
      <c r="CQ1" t="e">
        <f>AND('Calcul cumul heures'!C18,"AAAAADG+bF4=")</f>
        <v>#VALUE!</v>
      </c>
      <c r="CR1" t="e">
        <f>AND('Calcul cumul heures'!E18,"AAAAADG+bF8=")</f>
        <v>#VALUE!</v>
      </c>
      <c r="CS1" t="e">
        <f>AND('Calcul cumul heures'!F18,"AAAAADG+bGA=")</f>
        <v>#VALUE!</v>
      </c>
      <c r="CT1" t="e">
        <f>AND('Calcul cumul heures'!G18,"AAAAADG+bGE=")</f>
        <v>#VALUE!</v>
      </c>
      <c r="CU1" t="e">
        <f>AND('Calcul cumul heures'!H19,"AAAAADG+bGI=")</f>
        <v>#VALUE!</v>
      </c>
      <c r="CV1">
        <f>IF('Calcul cumul heures'!20:20,"AAAAADG+bGM=",0)</f>
        <v>0</v>
      </c>
      <c r="CW1" t="e">
        <f>AND('Calcul cumul heures'!A19,"AAAAADG+bGQ=")</f>
        <v>#VALUE!</v>
      </c>
      <c r="CX1" t="e">
        <f>AND('Calcul cumul heures'!#REF!,"AAAAADG+bGU=")</f>
        <v>#REF!</v>
      </c>
      <c r="CY1" t="e">
        <f>AND('Calcul cumul heures'!B19,"AAAAADG+bGY=")</f>
        <v>#VALUE!</v>
      </c>
      <c r="CZ1" t="e">
        <f>AND('Calcul cumul heures'!C19,"AAAAADG+bGc=")</f>
        <v>#VALUE!</v>
      </c>
      <c r="DA1" t="e">
        <f>AND('Calcul cumul heures'!E19,"AAAAADG+bGg=")</f>
        <v>#VALUE!</v>
      </c>
      <c r="DB1" t="e">
        <f>AND('Calcul cumul heures'!F19,"AAAAADG+bGk=")</f>
        <v>#VALUE!</v>
      </c>
      <c r="DC1" t="e">
        <f>AND('Calcul cumul heures'!G19,"AAAAADG+bGo=")</f>
        <v>#VALUE!</v>
      </c>
      <c r="DD1" t="e">
        <f>AND('Calcul cumul heures'!H20,"AAAAADG+bGs=")</f>
        <v>#VALUE!</v>
      </c>
      <c r="DE1">
        <f>IF('Calcul cumul heures'!21:21,"AAAAADG+bGw=",0)</f>
        <v>0</v>
      </c>
      <c r="DF1" t="e">
        <f>AND('Calcul cumul heures'!A20,"AAAAADG+bG0=")</f>
        <v>#VALUE!</v>
      </c>
      <c r="DG1" t="e">
        <f>AND('Calcul cumul heures'!#REF!,"AAAAADG+bG4=")</f>
        <v>#REF!</v>
      </c>
      <c r="DH1" t="e">
        <f>AND('Calcul cumul heures'!B20,"AAAAADG+bG8=")</f>
        <v>#VALUE!</v>
      </c>
      <c r="DI1" t="e">
        <f>AND('Calcul cumul heures'!C20,"AAAAADG+bHA=")</f>
        <v>#VALUE!</v>
      </c>
      <c r="DJ1" t="e">
        <f>AND('Calcul cumul heures'!E20,"AAAAADG+bHE=")</f>
        <v>#VALUE!</v>
      </c>
      <c r="DK1" t="e">
        <f>AND('Calcul cumul heures'!F20,"AAAAADG+bHI=")</f>
        <v>#VALUE!</v>
      </c>
      <c r="DL1" t="e">
        <f>AND('Calcul cumul heures'!G20,"AAAAADG+bHM=")</f>
        <v>#VALUE!</v>
      </c>
      <c r="DM1" t="e">
        <f>AND('Calcul cumul heures'!H21,"AAAAADG+bHQ=")</f>
        <v>#VALUE!</v>
      </c>
      <c r="DN1">
        <f>IF('Calcul cumul heures'!22:22,"AAAAADG+bHU=",0)</f>
        <v>0</v>
      </c>
      <c r="DO1" t="e">
        <f>AND('Calcul cumul heures'!A21,"AAAAADG+bHY=")</f>
        <v>#VALUE!</v>
      </c>
      <c r="DP1" t="e">
        <f>AND('Calcul cumul heures'!#REF!,"AAAAADG+bHc=")</f>
        <v>#REF!</v>
      </c>
      <c r="DQ1" t="e">
        <f>AND('Calcul cumul heures'!B21,"AAAAADG+bHg=")</f>
        <v>#VALUE!</v>
      </c>
      <c r="DR1" t="e">
        <f>AND('Calcul cumul heures'!C21,"AAAAADG+bHk=")</f>
        <v>#VALUE!</v>
      </c>
      <c r="DS1" t="e">
        <f>AND('Calcul cumul heures'!E21,"AAAAADG+bHo=")</f>
        <v>#VALUE!</v>
      </c>
      <c r="DT1" t="e">
        <f>AND('Calcul cumul heures'!F21,"AAAAADG+bHs=")</f>
        <v>#VALUE!</v>
      </c>
      <c r="DU1" t="e">
        <f>AND('Calcul cumul heures'!G21,"AAAAADG+bHw=")</f>
        <v>#VALUE!</v>
      </c>
      <c r="DV1" t="e">
        <f>AND('Calcul cumul heures'!H22,"AAAAADG+bH0=")</f>
        <v>#VALUE!</v>
      </c>
      <c r="DW1">
        <f>IF('Calcul cumul heures'!23:23,"AAAAADG+bH4=",0)</f>
        <v>0</v>
      </c>
      <c r="DX1" t="e">
        <f>AND('Calcul cumul heures'!A22,"AAAAADG+bH8=")</f>
        <v>#VALUE!</v>
      </c>
      <c r="DY1" t="e">
        <f>AND('Calcul cumul heures'!#REF!,"AAAAADG+bIA=")</f>
        <v>#REF!</v>
      </c>
      <c r="DZ1" t="e">
        <f>AND('Calcul cumul heures'!B22,"AAAAADG+bIE=")</f>
        <v>#VALUE!</v>
      </c>
      <c r="EA1" t="e">
        <f>AND('Calcul cumul heures'!C22,"AAAAADG+bII=")</f>
        <v>#VALUE!</v>
      </c>
      <c r="EB1" t="e">
        <f>AND('Calcul cumul heures'!E22,"AAAAADG+bIM=")</f>
        <v>#VALUE!</v>
      </c>
      <c r="EC1" t="e">
        <f>AND('Calcul cumul heures'!F22,"AAAAADG+bIQ=")</f>
        <v>#VALUE!</v>
      </c>
      <c r="ED1" t="e">
        <f>AND('Calcul cumul heures'!G22,"AAAAADG+bIU=")</f>
        <v>#VALUE!</v>
      </c>
      <c r="EE1" t="e">
        <f>AND('Calcul cumul heures'!H23,"AAAAADG+bIY=")</f>
        <v>#VALUE!</v>
      </c>
      <c r="EF1">
        <f>IF('Calcul cumul heures'!24:24,"AAAAADG+bIc=",0)</f>
        <v>0</v>
      </c>
      <c r="EG1" t="e">
        <f>AND('Calcul cumul heures'!A23,"AAAAADG+bIg=")</f>
        <v>#VALUE!</v>
      </c>
      <c r="EH1" t="e">
        <f>AND('Calcul cumul heures'!#REF!,"AAAAADG+bIk=")</f>
        <v>#REF!</v>
      </c>
      <c r="EI1" t="e">
        <f>AND('Calcul cumul heures'!B23,"AAAAADG+bIo=")</f>
        <v>#VALUE!</v>
      </c>
      <c r="EJ1" t="e">
        <f>AND('Calcul cumul heures'!C23,"AAAAADG+bIs=")</f>
        <v>#VALUE!</v>
      </c>
      <c r="EK1" t="e">
        <f>AND('Calcul cumul heures'!E23,"AAAAADG+bIw=")</f>
        <v>#VALUE!</v>
      </c>
      <c r="EL1" t="e">
        <f>AND('Calcul cumul heures'!F23,"AAAAADG+bI0=")</f>
        <v>#VALUE!</v>
      </c>
      <c r="EM1" t="e">
        <f>AND('Calcul cumul heures'!G23,"AAAAADG+bI4=")</f>
        <v>#VALUE!</v>
      </c>
      <c r="EN1" t="e">
        <f>AND('Calcul cumul heures'!H24,"AAAAADG+bI8=")</f>
        <v>#VALUE!</v>
      </c>
      <c r="EO1">
        <f>IF('Calcul cumul heures'!25:25,"AAAAADG+bJA=",0)</f>
        <v>0</v>
      </c>
      <c r="EP1" t="e">
        <f>AND('Calcul cumul heures'!A24,"AAAAADG+bJE=")</f>
        <v>#VALUE!</v>
      </c>
      <c r="EQ1" t="e">
        <f>AND('Calcul cumul heures'!#REF!,"AAAAADG+bJI=")</f>
        <v>#REF!</v>
      </c>
      <c r="ER1" t="e">
        <f>AND('Calcul cumul heures'!B24,"AAAAADG+bJM=")</f>
        <v>#VALUE!</v>
      </c>
      <c r="ES1" t="e">
        <f>AND('Calcul cumul heures'!C24,"AAAAADG+bJQ=")</f>
        <v>#VALUE!</v>
      </c>
      <c r="ET1" t="e">
        <f>AND('Calcul cumul heures'!E24,"AAAAADG+bJU=")</f>
        <v>#VALUE!</v>
      </c>
      <c r="EU1" t="e">
        <f>AND('Calcul cumul heures'!F24,"AAAAADG+bJY=")</f>
        <v>#VALUE!</v>
      </c>
      <c r="EV1" t="e">
        <f>AND('Calcul cumul heures'!G24,"AAAAADG+bJc=")</f>
        <v>#VALUE!</v>
      </c>
      <c r="EW1" t="e">
        <f>AND('Calcul cumul heures'!H25,"AAAAADG+bJg=")</f>
        <v>#VALUE!</v>
      </c>
      <c r="EX1">
        <f>IF('Calcul cumul heures'!26:26,"AAAAADG+bJk=",0)</f>
        <v>0</v>
      </c>
      <c r="EY1" t="e">
        <f>AND('Calcul cumul heures'!A25,"AAAAADG+bJo=")</f>
        <v>#VALUE!</v>
      </c>
      <c r="EZ1" t="e">
        <f>AND('Calcul cumul heures'!#REF!,"AAAAADG+bJs=")</f>
        <v>#REF!</v>
      </c>
      <c r="FA1" t="e">
        <f>AND('Calcul cumul heures'!B25,"AAAAADG+bJw=")</f>
        <v>#VALUE!</v>
      </c>
      <c r="FB1" t="e">
        <f>AND('Calcul cumul heures'!C25,"AAAAADG+bJ0=")</f>
        <v>#VALUE!</v>
      </c>
      <c r="FC1" t="e">
        <f>AND('Calcul cumul heures'!E25,"AAAAADG+bJ4=")</f>
        <v>#VALUE!</v>
      </c>
      <c r="FD1" t="e">
        <f>AND('Calcul cumul heures'!F25,"AAAAADG+bJ8=")</f>
        <v>#VALUE!</v>
      </c>
      <c r="FE1" t="e">
        <f>AND('Calcul cumul heures'!G25,"AAAAADG+bKA=")</f>
        <v>#VALUE!</v>
      </c>
      <c r="FF1" t="e">
        <f>AND('Calcul cumul heures'!H26,"AAAAADG+bKE=")</f>
        <v>#VALUE!</v>
      </c>
      <c r="FG1">
        <f>IF('Calcul cumul heures'!27:27,"AAAAADG+bKI=",0)</f>
        <v>0</v>
      </c>
      <c r="FH1" t="e">
        <f>AND('Calcul cumul heures'!A26,"AAAAADG+bKM=")</f>
        <v>#VALUE!</v>
      </c>
      <c r="FI1" t="e">
        <f>AND('Calcul cumul heures'!#REF!,"AAAAADG+bKQ=")</f>
        <v>#REF!</v>
      </c>
      <c r="FJ1" t="e">
        <f>AND('Calcul cumul heures'!B26,"AAAAADG+bKU=")</f>
        <v>#VALUE!</v>
      </c>
      <c r="FK1" t="e">
        <f>AND('Calcul cumul heures'!C26,"AAAAADG+bKY=")</f>
        <v>#VALUE!</v>
      </c>
      <c r="FL1" t="e">
        <f>AND('Calcul cumul heures'!E26,"AAAAADG+bKc=")</f>
        <v>#VALUE!</v>
      </c>
      <c r="FM1" t="e">
        <f>AND('Calcul cumul heures'!F26,"AAAAADG+bKg=")</f>
        <v>#VALUE!</v>
      </c>
      <c r="FN1" t="e">
        <f>AND('Calcul cumul heures'!G26,"AAAAADG+bKk=")</f>
        <v>#VALUE!</v>
      </c>
      <c r="FO1" t="e">
        <f>AND('Calcul cumul heures'!H27,"AAAAADG+bKo=")</f>
        <v>#VALUE!</v>
      </c>
      <c r="FP1">
        <f>IF('Calcul cumul heures'!28:28,"AAAAADG+bKs=",0)</f>
        <v>0</v>
      </c>
      <c r="FQ1" t="e">
        <f>AND('Calcul cumul heures'!A27,"AAAAADG+bKw=")</f>
        <v>#VALUE!</v>
      </c>
      <c r="FR1" t="e">
        <f>AND('Calcul cumul heures'!#REF!,"AAAAADG+bK0=")</f>
        <v>#REF!</v>
      </c>
      <c r="FS1" t="e">
        <f>AND('Calcul cumul heures'!B27,"AAAAADG+bK4=")</f>
        <v>#VALUE!</v>
      </c>
      <c r="FT1" t="e">
        <f>AND('Calcul cumul heures'!C27,"AAAAADG+bK8=")</f>
        <v>#VALUE!</v>
      </c>
      <c r="FU1" t="e">
        <f>AND('Calcul cumul heures'!E27,"AAAAADG+bLA=")</f>
        <v>#VALUE!</v>
      </c>
      <c r="FV1" t="e">
        <f>AND('Calcul cumul heures'!F27,"AAAAADG+bLE=")</f>
        <v>#VALUE!</v>
      </c>
      <c r="FW1" t="e">
        <f>AND('Calcul cumul heures'!G27,"AAAAADG+bLI=")</f>
        <v>#VALUE!</v>
      </c>
      <c r="FX1" t="e">
        <f>AND('Calcul cumul heures'!H28,"AAAAADG+bLM=")</f>
        <v>#VALUE!</v>
      </c>
      <c r="FY1">
        <f>IF('Calcul cumul heures'!29:29,"AAAAADG+bLQ=",0)</f>
        <v>0</v>
      </c>
      <c r="FZ1" t="e">
        <f>AND('Calcul cumul heures'!A28,"AAAAADG+bLU=")</f>
        <v>#VALUE!</v>
      </c>
      <c r="GA1" t="e">
        <f>AND('Calcul cumul heures'!#REF!,"AAAAADG+bLY=")</f>
        <v>#REF!</v>
      </c>
      <c r="GB1" t="e">
        <f>AND('Calcul cumul heures'!B28,"AAAAADG+bLc=")</f>
        <v>#VALUE!</v>
      </c>
      <c r="GC1" t="e">
        <f>AND('Calcul cumul heures'!C28,"AAAAADG+bLg=")</f>
        <v>#VALUE!</v>
      </c>
      <c r="GD1" t="e">
        <f>AND('Calcul cumul heures'!E28,"AAAAADG+bLk=")</f>
        <v>#VALUE!</v>
      </c>
      <c r="GE1" t="e">
        <f>AND('Calcul cumul heures'!F28,"AAAAADG+bLo=")</f>
        <v>#VALUE!</v>
      </c>
      <c r="GF1" t="e">
        <f>AND('Calcul cumul heures'!G28,"AAAAADG+bLs=")</f>
        <v>#VALUE!</v>
      </c>
      <c r="GG1" t="e">
        <f>AND('Calcul cumul heures'!H29,"AAAAADG+bLw=")</f>
        <v>#VALUE!</v>
      </c>
      <c r="GH1">
        <f>IF('Calcul cumul heures'!30:30,"AAAAADG+bL0=",0)</f>
        <v>0</v>
      </c>
      <c r="GI1" t="e">
        <f>AND('Calcul cumul heures'!A29,"AAAAADG+bL4=")</f>
        <v>#VALUE!</v>
      </c>
      <c r="GJ1" t="e">
        <f>AND('Calcul cumul heures'!#REF!,"AAAAADG+bL8=")</f>
        <v>#REF!</v>
      </c>
      <c r="GK1" t="e">
        <f>AND('Calcul cumul heures'!B29,"AAAAADG+bMA=")</f>
        <v>#VALUE!</v>
      </c>
      <c r="GL1" t="e">
        <f>AND('Calcul cumul heures'!C29,"AAAAADG+bME=")</f>
        <v>#VALUE!</v>
      </c>
      <c r="GM1" t="e">
        <f>AND('Calcul cumul heures'!E29,"AAAAADG+bMI=")</f>
        <v>#VALUE!</v>
      </c>
      <c r="GN1" t="e">
        <f>AND('Calcul cumul heures'!F29,"AAAAADG+bMM=")</f>
        <v>#VALUE!</v>
      </c>
      <c r="GO1" t="e">
        <f>AND('Calcul cumul heures'!G29,"AAAAADG+bMQ=")</f>
        <v>#VALUE!</v>
      </c>
      <c r="GP1" t="e">
        <f>AND('Calcul cumul heures'!H30,"AAAAADG+bMU=")</f>
        <v>#VALUE!</v>
      </c>
      <c r="GQ1">
        <f>IF('Calcul cumul heures'!31:31,"AAAAADG+bMY=",0)</f>
        <v>0</v>
      </c>
      <c r="GR1" t="e">
        <f>AND('Calcul cumul heures'!A30,"AAAAADG+bMc=")</f>
        <v>#VALUE!</v>
      </c>
      <c r="GS1" t="e">
        <f>AND('Calcul cumul heures'!#REF!,"AAAAADG+bMg=")</f>
        <v>#REF!</v>
      </c>
      <c r="GT1" t="e">
        <f>AND('Calcul cumul heures'!B30,"AAAAADG+bMk=")</f>
        <v>#VALUE!</v>
      </c>
      <c r="GU1" t="e">
        <f>AND('Calcul cumul heures'!C30,"AAAAADG+bMo=")</f>
        <v>#VALUE!</v>
      </c>
      <c r="GV1" t="e">
        <f>AND('Calcul cumul heures'!E30,"AAAAADG+bMs=")</f>
        <v>#VALUE!</v>
      </c>
      <c r="GW1" t="e">
        <f>AND('Calcul cumul heures'!F30,"AAAAADG+bMw=")</f>
        <v>#VALUE!</v>
      </c>
      <c r="GX1" t="e">
        <f>AND('Calcul cumul heures'!G30,"AAAAADG+bM0=")</f>
        <v>#VALUE!</v>
      </c>
      <c r="GY1" t="e">
        <f>AND('Calcul cumul heures'!H31,"AAAAADG+bM4=")</f>
        <v>#VALUE!</v>
      </c>
      <c r="GZ1">
        <f>IF('Calcul cumul heures'!32:32,"AAAAADG+bM8=",0)</f>
        <v>0</v>
      </c>
      <c r="HA1" t="e">
        <f>AND('Calcul cumul heures'!A31,"AAAAADG+bNA=")</f>
        <v>#VALUE!</v>
      </c>
      <c r="HB1" t="e">
        <f>AND('Calcul cumul heures'!#REF!,"AAAAADG+bNE=")</f>
        <v>#REF!</v>
      </c>
      <c r="HC1" t="e">
        <f>AND('Calcul cumul heures'!B31,"AAAAADG+bNI=")</f>
        <v>#VALUE!</v>
      </c>
      <c r="HD1" t="e">
        <f>AND('Calcul cumul heures'!C31,"AAAAADG+bNM=")</f>
        <v>#VALUE!</v>
      </c>
      <c r="HE1" t="e">
        <f>AND('Calcul cumul heures'!E31,"AAAAADG+bNQ=")</f>
        <v>#VALUE!</v>
      </c>
      <c r="HF1" t="e">
        <f>AND('Calcul cumul heures'!F31,"AAAAADG+bNU=")</f>
        <v>#VALUE!</v>
      </c>
      <c r="HG1" t="e">
        <f>AND('Calcul cumul heures'!G31,"AAAAADG+bNY=")</f>
        <v>#VALUE!</v>
      </c>
      <c r="HH1" t="e">
        <f>AND('Calcul cumul heures'!H32,"AAAAADG+bNc=")</f>
        <v>#VALUE!</v>
      </c>
      <c r="HI1">
        <f>IF('Calcul cumul heures'!33:33,"AAAAADG+bNg=",0)</f>
        <v>0</v>
      </c>
      <c r="HJ1" t="e">
        <f>AND('Calcul cumul heures'!A32,"AAAAADG+bNk=")</f>
        <v>#VALUE!</v>
      </c>
      <c r="HK1" t="e">
        <f>AND('Calcul cumul heures'!#REF!,"AAAAADG+bNo=")</f>
        <v>#REF!</v>
      </c>
      <c r="HL1" t="e">
        <f>AND('Calcul cumul heures'!B32,"AAAAADG+bNs=")</f>
        <v>#VALUE!</v>
      </c>
      <c r="HM1" t="e">
        <f>AND('Calcul cumul heures'!C32,"AAAAADG+bNw=")</f>
        <v>#VALUE!</v>
      </c>
      <c r="HN1" t="e">
        <f>AND('Calcul cumul heures'!E32,"AAAAADG+bN0=")</f>
        <v>#VALUE!</v>
      </c>
      <c r="HO1" t="e">
        <f>AND('Calcul cumul heures'!F32,"AAAAADG+bN4=")</f>
        <v>#VALUE!</v>
      </c>
      <c r="HP1" t="e">
        <f>AND('Calcul cumul heures'!G32,"AAAAADG+bN8=")</f>
        <v>#VALUE!</v>
      </c>
      <c r="HQ1" t="e">
        <f>AND('Calcul cumul heures'!H33,"AAAAADG+bOA=")</f>
        <v>#VALUE!</v>
      </c>
      <c r="HR1">
        <f>IF('Calcul cumul heures'!34:34,"AAAAADG+bOE=",0)</f>
        <v>0</v>
      </c>
      <c r="HS1" t="e">
        <f>AND('Calcul cumul heures'!A33,"AAAAADG+bOI=")</f>
        <v>#VALUE!</v>
      </c>
      <c r="HT1" t="e">
        <f>AND('Calcul cumul heures'!#REF!,"AAAAADG+bOM=")</f>
        <v>#REF!</v>
      </c>
      <c r="HU1" t="e">
        <f>AND('Calcul cumul heures'!B33,"AAAAADG+bOQ=")</f>
        <v>#VALUE!</v>
      </c>
      <c r="HV1" t="e">
        <f>AND('Calcul cumul heures'!C33,"AAAAADG+bOU=")</f>
        <v>#VALUE!</v>
      </c>
      <c r="HW1" t="e">
        <f>AND('Calcul cumul heures'!E33,"AAAAADG+bOY=")</f>
        <v>#VALUE!</v>
      </c>
      <c r="HX1" t="e">
        <f>AND('Calcul cumul heures'!F33,"AAAAADG+bOc=")</f>
        <v>#VALUE!</v>
      </c>
      <c r="HY1" t="e">
        <f>AND('Calcul cumul heures'!G33,"AAAAADG+bOg=")</f>
        <v>#VALUE!</v>
      </c>
      <c r="HZ1" t="e">
        <f>AND('Calcul cumul heures'!H34,"AAAAADG+bOk=")</f>
        <v>#VALUE!</v>
      </c>
      <c r="IA1">
        <f>IF('Calcul cumul heures'!35:35,"AAAAADG+bOo=",0)</f>
        <v>0</v>
      </c>
      <c r="IB1" t="e">
        <f>AND('Calcul cumul heures'!A34,"AAAAADG+bOs=")</f>
        <v>#VALUE!</v>
      </c>
      <c r="IC1" t="e">
        <f>AND('Calcul cumul heures'!#REF!,"AAAAADG+bOw=")</f>
        <v>#REF!</v>
      </c>
      <c r="ID1" t="e">
        <f>AND('Calcul cumul heures'!B34,"AAAAADG+bO0=")</f>
        <v>#VALUE!</v>
      </c>
      <c r="IE1" t="e">
        <f>AND('Calcul cumul heures'!C34,"AAAAADG+bO4=")</f>
        <v>#VALUE!</v>
      </c>
      <c r="IF1" t="e">
        <f>AND('Calcul cumul heures'!E34,"AAAAADG+bO8=")</f>
        <v>#VALUE!</v>
      </c>
      <c r="IG1" t="e">
        <f>AND('Calcul cumul heures'!F34,"AAAAADG+bPA=")</f>
        <v>#VALUE!</v>
      </c>
      <c r="IH1" t="e">
        <f>AND('Calcul cumul heures'!G34,"AAAAADG+bPE=")</f>
        <v>#VALUE!</v>
      </c>
      <c r="II1" t="e">
        <f>AND('Calcul cumul heures'!H35,"AAAAADG+bPI=")</f>
        <v>#VALUE!</v>
      </c>
      <c r="IJ1">
        <f>IF('Calcul cumul heures'!36:36,"AAAAADG+bPM=",0)</f>
        <v>0</v>
      </c>
      <c r="IK1" t="e">
        <f>AND('Calcul cumul heures'!A35,"AAAAADG+bPQ=")</f>
        <v>#VALUE!</v>
      </c>
      <c r="IL1" t="e">
        <f>AND('Calcul cumul heures'!#REF!,"AAAAADG+bPU=")</f>
        <v>#REF!</v>
      </c>
      <c r="IM1" t="e">
        <f>AND('Calcul cumul heures'!B35,"AAAAADG+bPY=")</f>
        <v>#VALUE!</v>
      </c>
      <c r="IN1" t="e">
        <f>AND('Calcul cumul heures'!C35,"AAAAADG+bPc=")</f>
        <v>#VALUE!</v>
      </c>
      <c r="IO1" t="e">
        <f>AND('Calcul cumul heures'!E35,"AAAAADG+bPg=")</f>
        <v>#VALUE!</v>
      </c>
      <c r="IP1" t="e">
        <f>AND('Calcul cumul heures'!F35,"AAAAADG+bPk=")</f>
        <v>#VALUE!</v>
      </c>
      <c r="IQ1" t="e">
        <f>AND('Calcul cumul heures'!G35,"AAAAADG+bPo=")</f>
        <v>#VALUE!</v>
      </c>
      <c r="IR1" t="e">
        <f>AND('Calcul cumul heures'!H36,"AAAAADG+bPs=")</f>
        <v>#VALUE!</v>
      </c>
      <c r="IS1">
        <f>IF('Calcul cumul heures'!37:37,"AAAAADG+bPw=",0)</f>
        <v>0</v>
      </c>
      <c r="IT1" t="e">
        <f>AND('Calcul cumul heures'!A36,"AAAAADG+bP0=")</f>
        <v>#VALUE!</v>
      </c>
      <c r="IU1" t="e">
        <f>AND('Calcul cumul heures'!#REF!,"AAAAADG+bP4=")</f>
        <v>#REF!</v>
      </c>
      <c r="IV1" t="e">
        <f>AND('Calcul cumul heures'!B36,"AAAAADG+bP8=")</f>
        <v>#VALUE!</v>
      </c>
    </row>
    <row r="2" spans="1:256" ht="12.75">
      <c r="A2" t="e">
        <f>AND('Calcul cumul heures'!C36,"AAAAAAttHwA=")</f>
        <v>#VALUE!</v>
      </c>
      <c r="B2" t="e">
        <f>AND('Calcul cumul heures'!E36,"AAAAAAttHwE=")</f>
        <v>#VALUE!</v>
      </c>
      <c r="C2" t="e">
        <f>AND('Calcul cumul heures'!F36,"AAAAAAttHwI=")</f>
        <v>#VALUE!</v>
      </c>
      <c r="D2" t="e">
        <f>AND('Calcul cumul heures'!G36,"AAAAAAttHwM=")</f>
        <v>#VALUE!</v>
      </c>
      <c r="E2" t="e">
        <f>AND('Calcul cumul heures'!H37,"AAAAAAttHwQ=")</f>
        <v>#VALUE!</v>
      </c>
      <c r="F2">
        <f>IF('Calcul cumul heures'!38:38,"AAAAAAttHwU=",0)</f>
        <v>0</v>
      </c>
      <c r="G2" t="e">
        <f>AND('Calcul cumul heures'!A37,"AAAAAAttHwY=")</f>
        <v>#VALUE!</v>
      </c>
      <c r="H2" t="e">
        <f>AND('Calcul cumul heures'!#REF!,"AAAAAAttHwc=")</f>
        <v>#REF!</v>
      </c>
      <c r="I2" t="e">
        <f>AND('Calcul cumul heures'!B37,"AAAAAAttHwg=")</f>
        <v>#VALUE!</v>
      </c>
      <c r="J2" t="e">
        <f>AND('Calcul cumul heures'!C37,"AAAAAAttHwk=")</f>
        <v>#VALUE!</v>
      </c>
      <c r="K2" t="e">
        <f>AND('Calcul cumul heures'!E37,"AAAAAAttHwo=")</f>
        <v>#VALUE!</v>
      </c>
      <c r="L2" t="e">
        <f>AND('Calcul cumul heures'!F37,"AAAAAAttHws=")</f>
        <v>#VALUE!</v>
      </c>
      <c r="M2" t="e">
        <f>AND('Calcul cumul heures'!G37,"AAAAAAttHww=")</f>
        <v>#VALUE!</v>
      </c>
      <c r="N2" t="e">
        <f>AND('Calcul cumul heures'!H38,"AAAAAAttHw0=")</f>
        <v>#VALUE!</v>
      </c>
      <c r="O2">
        <f>IF('Calcul cumul heures'!39:39,"AAAAAAttHw4=",0)</f>
        <v>0</v>
      </c>
      <c r="P2" t="e">
        <f>AND('Calcul cumul heures'!A38,"AAAAAAttHw8=")</f>
        <v>#VALUE!</v>
      </c>
      <c r="Q2" t="e">
        <f>AND('Calcul cumul heures'!#REF!,"AAAAAAttHxA=")</f>
        <v>#REF!</v>
      </c>
      <c r="R2" t="e">
        <f>AND('Calcul cumul heures'!B38,"AAAAAAttHxE=")</f>
        <v>#VALUE!</v>
      </c>
      <c r="S2" t="e">
        <f>AND('Calcul cumul heures'!C38,"AAAAAAttHxI=")</f>
        <v>#VALUE!</v>
      </c>
      <c r="T2" t="e">
        <f>AND('Calcul cumul heures'!E38,"AAAAAAttHxM=")</f>
        <v>#VALUE!</v>
      </c>
      <c r="U2" t="e">
        <f>AND('Calcul cumul heures'!F38,"AAAAAAttHxQ=")</f>
        <v>#VALUE!</v>
      </c>
      <c r="V2" t="e">
        <f>AND('Calcul cumul heures'!G38,"AAAAAAttHxU=")</f>
        <v>#VALUE!</v>
      </c>
      <c r="W2" t="e">
        <f>AND('Calcul cumul heures'!H39,"AAAAAAttHxY=")</f>
        <v>#VALUE!</v>
      </c>
      <c r="X2" t="e">
        <f>IF('Calcul cumul heures'!#REF!,"AAAAAAttHxc=",0)</f>
        <v>#REF!</v>
      </c>
      <c r="Y2" t="e">
        <f>AND('Calcul cumul heures'!A39,"AAAAAAttHxg=")</f>
        <v>#VALUE!</v>
      </c>
      <c r="Z2" t="e">
        <f>AND('Calcul cumul heures'!#REF!,"AAAAAAttHxk=")</f>
        <v>#REF!</v>
      </c>
      <c r="AA2" t="e">
        <f>AND('Calcul cumul heures'!B39,"AAAAAAttHxo=")</f>
        <v>#VALUE!</v>
      </c>
      <c r="AB2" t="e">
        <f>AND('Calcul cumul heures'!C39,"AAAAAAttHxs=")</f>
        <v>#VALUE!</v>
      </c>
      <c r="AC2" t="e">
        <f>AND('Calcul cumul heures'!E39,"AAAAAAttHxw=")</f>
        <v>#VALUE!</v>
      </c>
      <c r="AD2" t="e">
        <f>AND('Calcul cumul heures'!F39,"AAAAAAttHx0=")</f>
        <v>#VALUE!</v>
      </c>
      <c r="AE2" t="e">
        <f>AND('Calcul cumul heures'!G39,"AAAAAAttHx4=")</f>
        <v>#VALUE!</v>
      </c>
      <c r="AF2" t="e">
        <f>AND('Calcul cumul heures'!#REF!,"AAAAAAttHx8=")</f>
        <v>#REF!</v>
      </c>
      <c r="AG2">
        <f>IF('Calcul cumul heures'!45:45,"AAAAAAttHyA=",0)</f>
        <v>0</v>
      </c>
      <c r="AH2" t="e">
        <f>AND('Calcul cumul heures'!#REF!,"AAAAAAttHyE=")</f>
        <v>#REF!</v>
      </c>
      <c r="AI2" t="e">
        <f>AND('Calcul cumul heures'!#REF!,"AAAAAAttHyI=")</f>
        <v>#REF!</v>
      </c>
      <c r="AJ2" t="e">
        <f>AND('Calcul cumul heures'!#REF!,"AAAAAAttHyM=")</f>
        <v>#REF!</v>
      </c>
      <c r="AK2" t="e">
        <f>AND('Calcul cumul heures'!#REF!,"AAAAAAttHyQ=")</f>
        <v>#REF!</v>
      </c>
      <c r="AL2" t="e">
        <f>AND('Calcul cumul heures'!#REF!,"AAAAAAttHyU=")</f>
        <v>#REF!</v>
      </c>
      <c r="AM2" t="e">
        <f>AND('Calcul cumul heures'!#REF!,"AAAAAAttHyY=")</f>
        <v>#REF!</v>
      </c>
      <c r="AN2" t="e">
        <f>AND('Calcul cumul heures'!#REF!,"AAAAAAttHyc=")</f>
        <v>#REF!</v>
      </c>
      <c r="AO2" t="e">
        <f>AND('Calcul cumul heures'!#REF!,"AAAAAAttHyg=")</f>
        <v>#REF!</v>
      </c>
      <c r="AP2">
        <f>IF('Calcul cumul heures'!47:47,"AAAAAAttHyk=",0)</f>
        <v>0</v>
      </c>
      <c r="AQ2" t="e">
        <f>AND('Calcul cumul heures'!A46,"AAAAAAttHyo=")</f>
        <v>#VALUE!</v>
      </c>
      <c r="AR2" t="e">
        <f>AND('Calcul cumul heures'!B46,"AAAAAAttHys=")</f>
        <v>#VALUE!</v>
      </c>
      <c r="AS2" t="e">
        <f>AND('Calcul cumul heures'!C46,"AAAAAAttHyw=")</f>
        <v>#VALUE!</v>
      </c>
      <c r="AT2" t="e">
        <f>AND('Calcul cumul heures'!E46,"AAAAAAttHy0=")</f>
        <v>#VALUE!</v>
      </c>
      <c r="AU2" t="e">
        <f>AND('Calcul cumul heures'!F46,"AAAAAAttHy4=")</f>
        <v>#VALUE!</v>
      </c>
      <c r="AV2" t="e">
        <f>AND('Calcul cumul heures'!#REF!,"AAAAAAttHy8=")</f>
        <v>#REF!</v>
      </c>
      <c r="AW2" t="e">
        <f>AND('Calcul cumul heures'!#REF!,"AAAAAAttHzA=")</f>
        <v>#REF!</v>
      </c>
      <c r="AX2" t="e">
        <f>AND('Calcul cumul heures'!#REF!,"AAAAAAttHzE=")</f>
        <v>#REF!</v>
      </c>
      <c r="AY2" t="e">
        <f>IF('Calcul cumul heures'!#REF!,"AAAAAAttHzI=",0)</f>
        <v>#REF!</v>
      </c>
      <c r="AZ2" t="e">
        <f>AND('Calcul cumul heures'!A47,"AAAAAAttHzM=")</f>
        <v>#VALUE!</v>
      </c>
      <c r="BA2" t="e">
        <f>AND('Calcul cumul heures'!B47,"AAAAAAttHzQ=")</f>
        <v>#VALUE!</v>
      </c>
      <c r="BB2" t="e">
        <f>AND('Calcul cumul heures'!C47,"AAAAAAttHzU=")</f>
        <v>#VALUE!</v>
      </c>
      <c r="BC2" t="e">
        <f>AND('Calcul cumul heures'!E47,"AAAAAAttHzY=")</f>
        <v>#VALUE!</v>
      </c>
      <c r="BD2" t="e">
        <f>AND('Calcul cumul heures'!#REF!,"AAAAAAttHzc=")</f>
        <v>#REF!</v>
      </c>
      <c r="BE2" t="e">
        <f>AND('Calcul cumul heures'!A48,"AAAAAAttHzg=")</f>
        <v>#VALUE!</v>
      </c>
      <c r="BF2" t="e">
        <f>AND('Calcul cumul heures'!#REF!,"AAAAAAttHzk=")</f>
        <v>#REF!</v>
      </c>
      <c r="BG2" t="e">
        <f>AND('Calcul cumul heures'!#REF!,"AAAAAAttHzo=")</f>
        <v>#REF!</v>
      </c>
      <c r="BH2">
        <f>IF('Calcul cumul heures'!48:48,"AAAAAAttHzs=",0)</f>
        <v>0</v>
      </c>
      <c r="BI2" t="e">
        <f>AND('Calcul cumul heures'!#REF!,"AAAAAAttHzw=")</f>
        <v>#REF!</v>
      </c>
      <c r="BJ2" t="e">
        <f>AND('Calcul cumul heures'!#REF!,"AAAAAAttHz0=")</f>
        <v>#REF!</v>
      </c>
      <c r="BK2" t="e">
        <f>AND('Calcul cumul heures'!F47,"AAAAAAttHz4=")</f>
        <v>#VALUE!</v>
      </c>
      <c r="BL2" t="e">
        <f>AND('Calcul cumul heures'!#REF!,"AAAAAAttHz8=")</f>
        <v>#REF!</v>
      </c>
      <c r="BM2" t="e">
        <f>AND('Calcul cumul heures'!#REF!,"AAAAAAttH0A=")</f>
        <v>#REF!</v>
      </c>
      <c r="BN2" t="e">
        <f>AND('Calcul cumul heures'!#REF!,"AAAAAAttH0E=")</f>
        <v>#REF!</v>
      </c>
      <c r="BO2" t="e">
        <f>AND('Calcul cumul heures'!H48,"AAAAAAttH0I=")</f>
        <v>#VALUE!</v>
      </c>
      <c r="BP2" t="e">
        <f>AND('Calcul cumul heures'!I48,"AAAAAAttH0M=")</f>
        <v>#VALUE!</v>
      </c>
      <c r="BQ2">
        <f>IF('Calcul cumul heures'!49:49,"AAAAAAttH0Q=",0)</f>
        <v>0</v>
      </c>
      <c r="BR2" t="e">
        <f>AND('Calcul cumul heures'!#REF!,"AAAAAAttH0U=")</f>
        <v>#REF!</v>
      </c>
      <c r="BS2" t="e">
        <f>AND('Calcul cumul heures'!B48,"AAAAAAttH0Y=")</f>
        <v>#VALUE!</v>
      </c>
      <c r="BT2" t="e">
        <f>AND('Calcul cumul heures'!#REF!,"AAAAAAttH0c=")</f>
        <v>#REF!</v>
      </c>
      <c r="BU2" t="e">
        <f>AND('Calcul cumul heures'!E48,"AAAAAAttH0g=")</f>
        <v>#VALUE!</v>
      </c>
      <c r="BV2" t="e">
        <f>AND('Calcul cumul heures'!F48,"AAAAAAttH0k=")</f>
        <v>#VALUE!</v>
      </c>
      <c r="BW2" t="e">
        <f>AND('Calcul cumul heures'!G48,"AAAAAAttH0o=")</f>
        <v>#VALUE!</v>
      </c>
      <c r="BX2" t="e">
        <f>AND('Calcul cumul heures'!H49,"AAAAAAttH0s=")</f>
        <v>#VALUE!</v>
      </c>
      <c r="BY2" t="e">
        <f>AND('Calcul cumul heures'!I49,"AAAAAAttH0w=")</f>
        <v>#VALUE!</v>
      </c>
      <c r="BZ2">
        <f>IF('Calcul cumul heures'!50:50,"AAAAAAttH00=",0)</f>
        <v>0</v>
      </c>
      <c r="CA2" t="e">
        <f>AND('Calcul cumul heures'!A49,"AAAAAAttH04=")</f>
        <v>#VALUE!</v>
      </c>
      <c r="CB2" t="e">
        <f>AND('Calcul cumul heures'!B49,"AAAAAAttH08=")</f>
        <v>#VALUE!</v>
      </c>
      <c r="CC2" t="e">
        <f>AND('Calcul cumul heures'!C49,"AAAAAAttH1A=")</f>
        <v>#VALUE!</v>
      </c>
      <c r="CD2" t="e">
        <f>AND('Calcul cumul heures'!E49,"AAAAAAttH1E=")</f>
        <v>#VALUE!</v>
      </c>
      <c r="CE2" t="e">
        <f>AND('Calcul cumul heures'!F49,"AAAAAAttH1I=")</f>
        <v>#VALUE!</v>
      </c>
      <c r="CF2" t="e">
        <f>AND('Calcul cumul heures'!G49,"AAAAAAttH1M=")</f>
        <v>#VALUE!</v>
      </c>
      <c r="CG2" t="e">
        <f>AND('Calcul cumul heures'!H50,"AAAAAAttH1Q=")</f>
        <v>#VALUE!</v>
      </c>
      <c r="CH2" t="e">
        <f>AND('Calcul cumul heures'!I50,"AAAAAAttH1U=")</f>
        <v>#VALUE!</v>
      </c>
      <c r="CI2">
        <f>IF('Calcul cumul heures'!51:51,"AAAAAAttH1Y=",0)</f>
        <v>0</v>
      </c>
      <c r="CJ2" t="e">
        <f>AND('Calcul cumul heures'!#REF!,"AAAAAAttH1c=")</f>
        <v>#REF!</v>
      </c>
      <c r="CK2" t="e">
        <f>AND('Calcul cumul heures'!#REF!,"AAAAAAttH1g=")</f>
        <v>#REF!</v>
      </c>
      <c r="CL2" t="e">
        <f>AND('Calcul cumul heures'!#REF!,"AAAAAAttH1k=")</f>
        <v>#REF!</v>
      </c>
      <c r="CM2" t="e">
        <f>AND('Calcul cumul heures'!#REF!,"AAAAAAttH1o=")</f>
        <v>#REF!</v>
      </c>
      <c r="CN2" t="e">
        <f>AND('Calcul cumul heures'!#REF!,"AAAAAAttH1s=")</f>
        <v>#REF!</v>
      </c>
      <c r="CO2" t="e">
        <f>AND('Calcul cumul heures'!#REF!,"AAAAAAttH1w=")</f>
        <v>#REF!</v>
      </c>
      <c r="CP2" t="e">
        <f>AND('Calcul cumul heures'!#REF!,"AAAAAAttH10=")</f>
        <v>#REF!</v>
      </c>
      <c r="CQ2" t="e">
        <f>AND('Calcul cumul heures'!I51,"AAAAAAttH14=")</f>
        <v>#VALUE!</v>
      </c>
      <c r="CR2">
        <f>IF('Calcul cumul heures'!52:52,"AAAAAAttH18=",0)</f>
        <v>0</v>
      </c>
      <c r="CS2" t="e">
        <f>AND('Calcul cumul heures'!#REF!,"AAAAAAttH2A=")</f>
        <v>#REF!</v>
      </c>
      <c r="CT2" t="e">
        <f>AND('Calcul cumul heures'!#REF!,"AAAAAAttH2E=")</f>
        <v>#REF!</v>
      </c>
      <c r="CU2" t="e">
        <f>AND('Calcul cumul heures'!#REF!,"AAAAAAttH2I=")</f>
        <v>#REF!</v>
      </c>
      <c r="CV2" t="e">
        <f>AND('Calcul cumul heures'!#REF!,"AAAAAAttH2M=")</f>
        <v>#REF!</v>
      </c>
      <c r="CW2" t="e">
        <f>AND('Calcul cumul heures'!#REF!,"AAAAAAttH2Q=")</f>
        <v>#REF!</v>
      </c>
      <c r="CX2" t="e">
        <f>AND('Calcul cumul heures'!#REF!,"AAAAAAttH2U=")</f>
        <v>#REF!</v>
      </c>
      <c r="CY2" t="e">
        <f>AND('Calcul cumul heures'!#REF!,"AAAAAAttH2Y=")</f>
        <v>#REF!</v>
      </c>
      <c r="CZ2" t="e">
        <f>AND('Calcul cumul heures'!I52,"AAAAAAttH2c=")</f>
        <v>#VALUE!</v>
      </c>
      <c r="DA2">
        <f>IF('Calcul cumul heures'!53:53,"AAAAAAttH2g=",0)</f>
        <v>0</v>
      </c>
      <c r="DB2" t="e">
        <f>AND('Calcul cumul heures'!#REF!,"AAAAAAttH2k=")</f>
        <v>#REF!</v>
      </c>
      <c r="DC2" t="e">
        <f>AND('Calcul cumul heures'!#REF!,"AAAAAAttH2o=")</f>
        <v>#REF!</v>
      </c>
      <c r="DD2" t="e">
        <f>AND('Calcul cumul heures'!#REF!,"AAAAAAttH2s=")</f>
        <v>#REF!</v>
      </c>
      <c r="DE2" t="e">
        <f>AND('Calcul cumul heures'!#REF!,"AAAAAAttH2w=")</f>
        <v>#REF!</v>
      </c>
      <c r="DF2" t="e">
        <f>AND('Calcul cumul heures'!#REF!,"AAAAAAttH20=")</f>
        <v>#REF!</v>
      </c>
      <c r="DG2" t="e">
        <f>AND('Calcul cumul heures'!#REF!,"AAAAAAttH24=")</f>
        <v>#REF!</v>
      </c>
      <c r="DH2" t="e">
        <f>AND('Calcul cumul heures'!#REF!,"AAAAAAttH28=")</f>
        <v>#REF!</v>
      </c>
      <c r="DI2" t="e">
        <f>AND('Calcul cumul heures'!I53,"AAAAAAttH3A=")</f>
        <v>#VALUE!</v>
      </c>
      <c r="DJ2">
        <f>IF('Calcul cumul heures'!54:54,"AAAAAAttH3E=",0)</f>
        <v>0</v>
      </c>
      <c r="DK2" t="e">
        <f>AND('Calcul cumul heures'!#REF!,"AAAAAAttH3I=")</f>
        <v>#REF!</v>
      </c>
      <c r="DL2" t="e">
        <f>AND('Calcul cumul heures'!#REF!,"AAAAAAttH3M=")</f>
        <v>#REF!</v>
      </c>
      <c r="DM2" t="e">
        <f>AND('Calcul cumul heures'!#REF!,"AAAAAAttH3Q=")</f>
        <v>#REF!</v>
      </c>
      <c r="DN2" t="e">
        <f>AND('Calcul cumul heures'!#REF!,"AAAAAAttH3U=")</f>
        <v>#REF!</v>
      </c>
      <c r="DO2" t="e">
        <f>AND('Calcul cumul heures'!#REF!,"AAAAAAttH3Y=")</f>
        <v>#REF!</v>
      </c>
      <c r="DP2" t="e">
        <f>AND('Calcul cumul heures'!#REF!,"AAAAAAttH3c=")</f>
        <v>#REF!</v>
      </c>
      <c r="DQ2" t="e">
        <f>AND('Calcul cumul heures'!#REF!,"AAAAAAttH3g=")</f>
        <v>#REF!</v>
      </c>
      <c r="DR2" t="e">
        <f>AND('Calcul cumul heures'!I54,"AAAAAAttH3k=")</f>
        <v>#VALUE!</v>
      </c>
      <c r="DS2">
        <f>IF('Calcul cumul heures'!55:55,"AAAAAAttH3o=",0)</f>
        <v>0</v>
      </c>
      <c r="DT2" t="e">
        <f>AND('Calcul cumul heures'!#REF!,"AAAAAAttH3s=")</f>
        <v>#REF!</v>
      </c>
      <c r="DU2" t="e">
        <f>AND('Calcul cumul heures'!#REF!,"AAAAAAttH3w=")</f>
        <v>#REF!</v>
      </c>
      <c r="DV2" t="e">
        <f>AND('Calcul cumul heures'!#REF!,"AAAAAAttH30=")</f>
        <v>#REF!</v>
      </c>
      <c r="DW2" t="e">
        <f>AND('Calcul cumul heures'!#REF!,"AAAAAAttH34=")</f>
        <v>#REF!</v>
      </c>
      <c r="DX2" t="e">
        <f>AND('Calcul cumul heures'!#REF!,"AAAAAAttH38=")</f>
        <v>#REF!</v>
      </c>
      <c r="DY2" t="e">
        <f>AND('Calcul cumul heures'!#REF!,"AAAAAAttH4A=")</f>
        <v>#REF!</v>
      </c>
      <c r="DZ2" t="e">
        <f>AND('Calcul cumul heures'!#REF!,"AAAAAAttH4E=")</f>
        <v>#REF!</v>
      </c>
      <c r="EA2" t="e">
        <f>AND('Calcul cumul heures'!I55,"AAAAAAttH4I=")</f>
        <v>#VALUE!</v>
      </c>
      <c r="EB2">
        <f>IF('Calcul cumul heures'!56:56,"AAAAAAttH4M=",0)</f>
        <v>0</v>
      </c>
      <c r="EC2" t="e">
        <f>AND('Calcul cumul heures'!#REF!,"AAAAAAttH4Q=")</f>
        <v>#REF!</v>
      </c>
      <c r="ED2" t="e">
        <f>AND('Calcul cumul heures'!#REF!,"AAAAAAttH4U=")</f>
        <v>#REF!</v>
      </c>
      <c r="EE2" t="e">
        <f>AND('Calcul cumul heures'!#REF!,"AAAAAAttH4Y=")</f>
        <v>#REF!</v>
      </c>
      <c r="EF2">
        <f>IF('Calcul cumul heures'!57:57,"AAAAAAttH4c=",0)</f>
        <v>0</v>
      </c>
      <c r="EG2" t="e">
        <f>AND('Calcul cumul heures'!#REF!,"AAAAAAttH4g=")</f>
        <v>#REF!</v>
      </c>
      <c r="EH2" t="e">
        <f>AND('Calcul cumul heures'!#REF!,"AAAAAAttH4k=")</f>
        <v>#REF!</v>
      </c>
      <c r="EI2" t="e">
        <f>AND('Calcul cumul heures'!#REF!,"AAAAAAttH4o=")</f>
        <v>#REF!</v>
      </c>
      <c r="EJ2">
        <f>IF('Calcul cumul heures'!58:58,"AAAAAAttH4s=",0)</f>
        <v>0</v>
      </c>
      <c r="EK2" t="e">
        <f>AND('Calcul cumul heures'!#REF!,"AAAAAAttH4w=")</f>
        <v>#REF!</v>
      </c>
      <c r="EL2" t="e">
        <f>AND('Calcul cumul heures'!#REF!,"AAAAAAttH40=")</f>
        <v>#REF!</v>
      </c>
      <c r="EM2" t="e">
        <f>AND('Calcul cumul heures'!#REF!,"AAAAAAttH44=")</f>
        <v>#REF!</v>
      </c>
      <c r="EN2">
        <f>IF('Calcul cumul heures'!59:59,"AAAAAAttH48=",0)</f>
        <v>0</v>
      </c>
      <c r="EO2" t="e">
        <f>AND('Calcul cumul heures'!#REF!,"AAAAAAttH5A=")</f>
        <v>#REF!</v>
      </c>
      <c r="EP2" t="e">
        <f>AND('Calcul cumul heures'!#REF!,"AAAAAAttH5E=")</f>
        <v>#REF!</v>
      </c>
      <c r="EQ2" t="e">
        <f>AND('Calcul cumul heures'!#REF!,"AAAAAAttH5I=")</f>
        <v>#REF!</v>
      </c>
      <c r="ER2" t="e">
        <f>IF('Calcul cumul heures'!A:A,"AAAAAAttH5M=",0)</f>
        <v>#VALUE!</v>
      </c>
      <c r="ES2">
        <f>IF('Calcul cumul heures'!B:B,"AAAAAAttH5Q=",0)</f>
        <v>0</v>
      </c>
      <c r="ET2">
        <f>IF('Calcul cumul heures'!C:C,"AAAAAAttH5U=",0)</f>
        <v>0</v>
      </c>
      <c r="EU2">
        <f>IF('Calcul cumul heures'!E:E,"AAAAAAttH5Y=",0)</f>
        <v>0</v>
      </c>
      <c r="EV2">
        <f>IF('Calcul cumul heures'!F:F,"AAAAAAttH5c=",0)</f>
        <v>0</v>
      </c>
      <c r="EW2">
        <f>IF('Calcul cumul heures'!G:G,"AAAAAAttH5g=",0)</f>
        <v>0</v>
      </c>
      <c r="EX2">
        <f>IF('Calcul cumul heures'!H:H,"AAAAAAttH5k=",0)</f>
        <v>0</v>
      </c>
      <c r="EY2">
        <f>IF('Calcul cumul heures'!I:I,"AAAAAAttH5o=",0)</f>
        <v>0</v>
      </c>
      <c r="EZ2" t="e">
        <f>IF(#REF!,"AAAAAAttH5s=",0)</f>
        <v>#REF!</v>
      </c>
      <c r="FA2" t="e">
        <f>AND(#REF!,"AAAAAAttH5w=")</f>
        <v>#REF!</v>
      </c>
      <c r="FB2" t="e">
        <f>AND(#REF!,"AAAAAAttH50=")</f>
        <v>#REF!</v>
      </c>
      <c r="FC2" t="e">
        <f>AND(#REF!,"AAAAAAttH54=")</f>
        <v>#REF!</v>
      </c>
      <c r="FD2" t="e">
        <f>AND(#REF!,"AAAAAAttH58=")</f>
        <v>#REF!</v>
      </c>
      <c r="FE2" t="e">
        <f>AND(#REF!,"AAAAAAttH6A=")</f>
        <v>#REF!</v>
      </c>
      <c r="FF2" t="e">
        <f>AND(#REF!,"AAAAAAttH6E=")</f>
        <v>#REF!</v>
      </c>
      <c r="FG2" t="e">
        <f>AND(#REF!,"AAAAAAttH6I=")</f>
        <v>#REF!</v>
      </c>
      <c r="FH2" t="e">
        <f>AND(#REF!,"AAAAAAttH6M=")</f>
        <v>#REF!</v>
      </c>
      <c r="FI2" t="e">
        <f>IF(#REF!,"AAAAAAttH6Q=",0)</f>
        <v>#REF!</v>
      </c>
      <c r="FJ2" t="e">
        <f>AND(#REF!,"AAAAAAttH6U=")</f>
        <v>#REF!</v>
      </c>
      <c r="FK2" t="e">
        <f>AND(#REF!,"AAAAAAttH6Y=")</f>
        <v>#REF!</v>
      </c>
      <c r="FL2" t="e">
        <f>AND(#REF!,"AAAAAAttH6c=")</f>
        <v>#REF!</v>
      </c>
      <c r="FM2" t="e">
        <f>AND(#REF!,"AAAAAAttH6g=")</f>
        <v>#REF!</v>
      </c>
      <c r="FN2" t="e">
        <f>AND(#REF!,"AAAAAAttH6k=")</f>
        <v>#REF!</v>
      </c>
      <c r="FO2" t="e">
        <f>AND(#REF!,"AAAAAAttH6o=")</f>
        <v>#REF!</v>
      </c>
      <c r="FP2" t="e">
        <f>AND(#REF!,"AAAAAAttH6s=")</f>
        <v>#REF!</v>
      </c>
      <c r="FQ2" t="e">
        <f>AND(#REF!,"AAAAAAttH6w=")</f>
        <v>#REF!</v>
      </c>
      <c r="FR2" t="e">
        <f>IF(#REF!,"AAAAAAttH60=",0)</f>
        <v>#REF!</v>
      </c>
      <c r="FS2" t="e">
        <f>AND(#REF!,"AAAAAAttH64=")</f>
        <v>#REF!</v>
      </c>
      <c r="FT2" t="e">
        <f>AND(#REF!,"AAAAAAttH68=")</f>
        <v>#REF!</v>
      </c>
      <c r="FU2" t="e">
        <f>AND(#REF!,"AAAAAAttH7A=")</f>
        <v>#REF!</v>
      </c>
      <c r="FV2" t="e">
        <f>AND(#REF!,"AAAAAAttH7E=")</f>
        <v>#REF!</v>
      </c>
      <c r="FW2" t="e">
        <f>AND(#REF!,"AAAAAAttH7I=")</f>
        <v>#REF!</v>
      </c>
      <c r="FX2" t="e">
        <f>AND(#REF!,"AAAAAAttH7M=")</f>
        <v>#REF!</v>
      </c>
      <c r="FY2" t="e">
        <f>AND(#REF!,"AAAAAAttH7Q=")</f>
        <v>#REF!</v>
      </c>
      <c r="FZ2" t="e">
        <f>AND(#REF!,"AAAAAAttH7U=")</f>
        <v>#REF!</v>
      </c>
      <c r="GA2" t="e">
        <f>IF(#REF!,"AAAAAAttH7Y=",0)</f>
        <v>#REF!</v>
      </c>
      <c r="GB2" t="e">
        <f>AND(#REF!,"AAAAAAttH7c=")</f>
        <v>#REF!</v>
      </c>
      <c r="GC2" t="e">
        <f>AND(#REF!,"AAAAAAttH7g=")</f>
        <v>#REF!</v>
      </c>
      <c r="GD2" t="e">
        <f>AND(#REF!,"AAAAAAttH7k=")</f>
        <v>#REF!</v>
      </c>
      <c r="GE2" t="e">
        <f>AND(#REF!,"AAAAAAttH7o=")</f>
        <v>#REF!</v>
      </c>
      <c r="GF2" t="e">
        <f>AND(#REF!,"AAAAAAttH7s=")</f>
        <v>#REF!</v>
      </c>
      <c r="GG2" t="e">
        <f>AND(#REF!,"AAAAAAttH7w=")</f>
        <v>#REF!</v>
      </c>
      <c r="GH2" t="e">
        <f>AND(#REF!,"AAAAAAttH70=")</f>
        <v>#REF!</v>
      </c>
      <c r="GI2" t="e">
        <f>AND(#REF!,"AAAAAAttH74=")</f>
        <v>#REF!</v>
      </c>
      <c r="GJ2" t="e">
        <f>IF(#REF!,"AAAAAAttH78=",0)</f>
        <v>#REF!</v>
      </c>
      <c r="GK2" t="e">
        <f>AND(#REF!,"AAAAAAttH8A=")</f>
        <v>#REF!</v>
      </c>
      <c r="GL2" t="e">
        <f>AND(#REF!,"AAAAAAttH8E=")</f>
        <v>#REF!</v>
      </c>
      <c r="GM2" t="e">
        <f>AND(#REF!,"AAAAAAttH8I=")</f>
        <v>#REF!</v>
      </c>
      <c r="GN2" t="e">
        <f>AND(#REF!,"AAAAAAttH8M=")</f>
        <v>#REF!</v>
      </c>
      <c r="GO2" t="e">
        <f>AND(#REF!,"AAAAAAttH8Q=")</f>
        <v>#REF!</v>
      </c>
      <c r="GP2" t="e">
        <f>AND(#REF!,"AAAAAAttH8U=")</f>
        <v>#REF!</v>
      </c>
      <c r="GQ2" t="e">
        <f>AND(#REF!,"AAAAAAttH8Y=")</f>
        <v>#REF!</v>
      </c>
      <c r="GR2" t="e">
        <f>AND(#REF!,"AAAAAAttH8c=")</f>
        <v>#REF!</v>
      </c>
      <c r="GS2" t="e">
        <f>IF(#REF!,"AAAAAAttH8g=",0)</f>
        <v>#REF!</v>
      </c>
      <c r="GT2" t="e">
        <f>AND(#REF!,"AAAAAAttH8k=")</f>
        <v>#REF!</v>
      </c>
      <c r="GU2" t="e">
        <f>AND(#REF!,"AAAAAAttH8o=")</f>
        <v>#REF!</v>
      </c>
      <c r="GV2" t="e">
        <f>AND(#REF!,"AAAAAAttH8s=")</f>
        <v>#REF!</v>
      </c>
      <c r="GW2" t="e">
        <f>AND(#REF!,"AAAAAAttH8w=")</f>
        <v>#REF!</v>
      </c>
      <c r="GX2" t="e">
        <f>AND(#REF!,"AAAAAAttH80=")</f>
        <v>#REF!</v>
      </c>
      <c r="GY2" t="e">
        <f>AND(#REF!,"AAAAAAttH84=")</f>
        <v>#REF!</v>
      </c>
      <c r="GZ2" t="e">
        <f>AND(#REF!,"AAAAAAttH88=")</f>
        <v>#REF!</v>
      </c>
      <c r="HA2" t="e">
        <f>AND(#REF!,"AAAAAAttH9A=")</f>
        <v>#REF!</v>
      </c>
      <c r="HB2" t="e">
        <f>IF(#REF!,"AAAAAAttH9E=",0)</f>
        <v>#REF!</v>
      </c>
      <c r="HC2" t="e">
        <f>AND(#REF!,"AAAAAAttH9I=")</f>
        <v>#REF!</v>
      </c>
      <c r="HD2" t="e">
        <f>AND(#REF!,"AAAAAAttH9M=")</f>
        <v>#REF!</v>
      </c>
      <c r="HE2" t="e">
        <f>AND(#REF!,"AAAAAAttH9Q=")</f>
        <v>#REF!</v>
      </c>
      <c r="HF2" t="e">
        <f>AND(#REF!,"AAAAAAttH9U=")</f>
        <v>#REF!</v>
      </c>
      <c r="HG2" t="e">
        <f>AND(#REF!,"AAAAAAttH9Y=")</f>
        <v>#REF!</v>
      </c>
      <c r="HH2" t="e">
        <f>AND(#REF!,"AAAAAAttH9c=")</f>
        <v>#REF!</v>
      </c>
      <c r="HI2" t="e">
        <f>AND(#REF!,"AAAAAAttH9g=")</f>
        <v>#REF!</v>
      </c>
      <c r="HJ2" t="e">
        <f>AND(#REF!,"AAAAAAttH9k=")</f>
        <v>#REF!</v>
      </c>
      <c r="HK2" t="e">
        <f>IF(#REF!,"AAAAAAttH9o=",0)</f>
        <v>#REF!</v>
      </c>
      <c r="HL2" t="e">
        <f>AND(#REF!,"AAAAAAttH9s=")</f>
        <v>#REF!</v>
      </c>
      <c r="HM2" t="e">
        <f>AND(#REF!,"AAAAAAttH9w=")</f>
        <v>#REF!</v>
      </c>
      <c r="HN2" t="e">
        <f>AND(#REF!,"AAAAAAttH90=")</f>
        <v>#REF!</v>
      </c>
      <c r="HO2" t="e">
        <f>AND(#REF!,"AAAAAAttH94=")</f>
        <v>#REF!</v>
      </c>
      <c r="HP2" t="e">
        <f>AND(#REF!,"AAAAAAttH98=")</f>
        <v>#REF!</v>
      </c>
      <c r="HQ2" t="e">
        <f>AND(#REF!,"AAAAAAttH+A=")</f>
        <v>#REF!</v>
      </c>
      <c r="HR2" t="e">
        <f>AND(#REF!,"AAAAAAttH+E=")</f>
        <v>#REF!</v>
      </c>
      <c r="HS2" t="e">
        <f>AND(#REF!,"AAAAAAttH+I=")</f>
        <v>#REF!</v>
      </c>
      <c r="HT2" t="e">
        <f>IF(#REF!,"AAAAAAttH+M=",0)</f>
        <v>#REF!</v>
      </c>
      <c r="HU2" t="e">
        <f>AND(#REF!,"AAAAAAttH+Q=")</f>
        <v>#REF!</v>
      </c>
      <c r="HV2" t="e">
        <f>AND(#REF!,"AAAAAAttH+U=")</f>
        <v>#REF!</v>
      </c>
      <c r="HW2" t="e">
        <f>AND(#REF!,"AAAAAAttH+Y=")</f>
        <v>#REF!</v>
      </c>
      <c r="HX2" t="e">
        <f>AND(#REF!,"AAAAAAttH+c=")</f>
        <v>#REF!</v>
      </c>
      <c r="HY2" t="e">
        <f>AND(#REF!,"AAAAAAttH+g=")</f>
        <v>#REF!</v>
      </c>
      <c r="HZ2" t="e">
        <f>AND(#REF!,"AAAAAAttH+k=")</f>
        <v>#REF!</v>
      </c>
      <c r="IA2" t="e">
        <f>AND(#REF!,"AAAAAAttH+o=")</f>
        <v>#REF!</v>
      </c>
      <c r="IB2" t="e">
        <f>AND(#REF!,"AAAAAAttH+s=")</f>
        <v>#REF!</v>
      </c>
      <c r="IC2" t="e">
        <f>IF(#REF!,"AAAAAAttH+w=",0)</f>
        <v>#REF!</v>
      </c>
      <c r="ID2" t="e">
        <f>AND(#REF!,"AAAAAAttH+0=")</f>
        <v>#REF!</v>
      </c>
      <c r="IE2" t="e">
        <f>AND(#REF!,"AAAAAAttH+4=")</f>
        <v>#REF!</v>
      </c>
      <c r="IF2" t="e">
        <f>AND(#REF!,"AAAAAAttH+8=")</f>
        <v>#REF!</v>
      </c>
      <c r="IG2" t="e">
        <f>AND(#REF!,"AAAAAAttH/A=")</f>
        <v>#REF!</v>
      </c>
      <c r="IH2" t="e">
        <f>AND(#REF!,"AAAAAAttH/E=")</f>
        <v>#REF!</v>
      </c>
      <c r="II2" t="e">
        <f>AND(#REF!,"AAAAAAttH/I=")</f>
        <v>#REF!</v>
      </c>
      <c r="IJ2" t="e">
        <f>AND(#REF!,"AAAAAAttH/M=")</f>
        <v>#REF!</v>
      </c>
      <c r="IK2" t="e">
        <f>AND(#REF!,"AAAAAAttH/Q=")</f>
        <v>#REF!</v>
      </c>
      <c r="IL2" t="e">
        <f>IF(#REF!,"AAAAAAttH/U=",0)</f>
        <v>#REF!</v>
      </c>
      <c r="IM2" t="e">
        <f>AND(#REF!,"AAAAAAttH/Y=")</f>
        <v>#REF!</v>
      </c>
      <c r="IN2" t="e">
        <f>AND(#REF!,"AAAAAAttH/c=")</f>
        <v>#REF!</v>
      </c>
      <c r="IO2" t="e">
        <f>AND(#REF!,"AAAAAAttH/g=")</f>
        <v>#REF!</v>
      </c>
      <c r="IP2" t="e">
        <f>AND(#REF!,"AAAAAAttH/k=")</f>
        <v>#REF!</v>
      </c>
      <c r="IQ2" t="e">
        <f>AND(#REF!,"AAAAAAttH/o=")</f>
        <v>#REF!</v>
      </c>
      <c r="IR2" t="e">
        <f>AND(#REF!,"AAAAAAttH/s=")</f>
        <v>#REF!</v>
      </c>
      <c r="IS2" t="e">
        <f>AND(#REF!,"AAAAAAttH/w=")</f>
        <v>#REF!</v>
      </c>
      <c r="IT2" t="e">
        <f>AND(#REF!,"AAAAAAttH/0=")</f>
        <v>#REF!</v>
      </c>
      <c r="IU2" t="e">
        <f>IF(#REF!,"AAAAAAttH/4=",0)</f>
        <v>#REF!</v>
      </c>
      <c r="IV2" t="e">
        <f>AND(#REF!,"AAAAAAttH/8=")</f>
        <v>#REF!</v>
      </c>
    </row>
    <row r="3" spans="1:256" ht="12.75">
      <c r="A3" t="e">
        <f>AND(#REF!,"AAAAADv6+wA=")</f>
        <v>#REF!</v>
      </c>
      <c r="B3" t="e">
        <f>AND(#REF!,"AAAAADv6+wE=")</f>
        <v>#REF!</v>
      </c>
      <c r="C3" t="e">
        <f>AND(#REF!,"AAAAADv6+wI=")</f>
        <v>#REF!</v>
      </c>
      <c r="D3" t="e">
        <f>AND(#REF!,"AAAAADv6+wM=")</f>
        <v>#REF!</v>
      </c>
      <c r="E3" t="e">
        <f>AND(#REF!,"AAAAADv6+wQ=")</f>
        <v>#REF!</v>
      </c>
      <c r="F3" t="e">
        <f>AND(#REF!,"AAAAADv6+wU=")</f>
        <v>#REF!</v>
      </c>
      <c r="G3" t="e">
        <f>AND(#REF!,"AAAAADv6+wY=")</f>
        <v>#REF!</v>
      </c>
      <c r="H3" t="e">
        <f>IF(#REF!,"AAAAADv6+wc=",0)</f>
        <v>#REF!</v>
      </c>
      <c r="I3" t="e">
        <f>AND(#REF!,"AAAAADv6+wg=")</f>
        <v>#REF!</v>
      </c>
      <c r="J3" t="e">
        <f>AND(#REF!,"AAAAADv6+wk=")</f>
        <v>#REF!</v>
      </c>
      <c r="K3" t="e">
        <f>AND(#REF!,"AAAAADv6+wo=")</f>
        <v>#REF!</v>
      </c>
      <c r="L3" t="e">
        <f>AND(#REF!,"AAAAADv6+ws=")</f>
        <v>#REF!</v>
      </c>
      <c r="M3" t="e">
        <f>AND(#REF!,"AAAAADv6+ww=")</f>
        <v>#REF!</v>
      </c>
      <c r="N3" t="e">
        <f>AND(#REF!,"AAAAADv6+w0=")</f>
        <v>#REF!</v>
      </c>
      <c r="O3" t="e">
        <f>AND(#REF!,"AAAAADv6+w4=")</f>
        <v>#REF!</v>
      </c>
      <c r="P3" t="e">
        <f>AND(#REF!,"AAAAADv6+w8=")</f>
        <v>#REF!</v>
      </c>
      <c r="Q3" t="e">
        <f>IF(#REF!,"AAAAADv6+xA=",0)</f>
        <v>#REF!</v>
      </c>
      <c r="R3" t="e">
        <f>AND(#REF!,"AAAAADv6+xE=")</f>
        <v>#REF!</v>
      </c>
      <c r="S3" t="e">
        <f>AND(#REF!,"AAAAADv6+xI=")</f>
        <v>#REF!</v>
      </c>
      <c r="T3" t="e">
        <f>AND(#REF!,"AAAAADv6+xM=")</f>
        <v>#REF!</v>
      </c>
      <c r="U3" t="e">
        <f>AND(#REF!,"AAAAADv6+xQ=")</f>
        <v>#REF!</v>
      </c>
      <c r="V3" t="e">
        <f>AND(#REF!,"AAAAADv6+xU=")</f>
        <v>#REF!</v>
      </c>
      <c r="W3" t="e">
        <f>AND(#REF!,"AAAAADv6+xY=")</f>
        <v>#REF!</v>
      </c>
      <c r="X3" t="e">
        <f>AND(#REF!,"AAAAADv6+xc=")</f>
        <v>#REF!</v>
      </c>
      <c r="Y3" t="e">
        <f>AND(#REF!,"AAAAADv6+xg=")</f>
        <v>#REF!</v>
      </c>
      <c r="Z3" t="e">
        <f>IF(#REF!,"AAAAADv6+xk=",0)</f>
        <v>#REF!</v>
      </c>
      <c r="AA3" t="e">
        <f>AND(#REF!,"AAAAADv6+xo=")</f>
        <v>#REF!</v>
      </c>
      <c r="AB3" t="e">
        <f>AND(#REF!,"AAAAADv6+xs=")</f>
        <v>#REF!</v>
      </c>
      <c r="AC3" t="e">
        <f>AND(#REF!,"AAAAADv6+xw=")</f>
        <v>#REF!</v>
      </c>
      <c r="AD3" t="e">
        <f>AND(#REF!,"AAAAADv6+x0=")</f>
        <v>#REF!</v>
      </c>
      <c r="AE3" t="e">
        <f>AND(#REF!,"AAAAADv6+x4=")</f>
        <v>#REF!</v>
      </c>
      <c r="AF3" t="e">
        <f>AND(#REF!,"AAAAADv6+x8=")</f>
        <v>#REF!</v>
      </c>
      <c r="AG3" t="e">
        <f>AND(#REF!,"AAAAADv6+yA=")</f>
        <v>#REF!</v>
      </c>
      <c r="AH3" t="e">
        <f>AND(#REF!,"AAAAADv6+yE=")</f>
        <v>#REF!</v>
      </c>
      <c r="AI3" t="e">
        <f>IF(#REF!,"AAAAADv6+yI=",0)</f>
        <v>#REF!</v>
      </c>
      <c r="AJ3" t="e">
        <f>AND(#REF!,"AAAAADv6+yM=")</f>
        <v>#REF!</v>
      </c>
      <c r="AK3" t="e">
        <f>AND(#REF!,"AAAAADv6+yQ=")</f>
        <v>#REF!</v>
      </c>
      <c r="AL3" t="e">
        <f>AND(#REF!,"AAAAADv6+yU=")</f>
        <v>#REF!</v>
      </c>
      <c r="AM3" t="e">
        <f>AND(#REF!,"AAAAADv6+yY=")</f>
        <v>#REF!</v>
      </c>
      <c r="AN3" t="e">
        <f>AND(#REF!,"AAAAADv6+yc=")</f>
        <v>#REF!</v>
      </c>
      <c r="AO3" t="e">
        <f>AND(#REF!,"AAAAADv6+yg=")</f>
        <v>#REF!</v>
      </c>
      <c r="AP3" t="e">
        <f>AND(#REF!,"AAAAADv6+yk=")</f>
        <v>#REF!</v>
      </c>
      <c r="AQ3" t="e">
        <f>AND(#REF!,"AAAAADv6+yo=")</f>
        <v>#REF!</v>
      </c>
      <c r="AR3" t="e">
        <f>IF(#REF!,"AAAAADv6+ys=",0)</f>
        <v>#REF!</v>
      </c>
      <c r="AS3" t="e">
        <f>AND(#REF!,"AAAAADv6+yw=")</f>
        <v>#REF!</v>
      </c>
      <c r="AT3" t="e">
        <f>AND(#REF!,"AAAAADv6+y0=")</f>
        <v>#REF!</v>
      </c>
      <c r="AU3" t="e">
        <f>AND(#REF!,"AAAAADv6+y4=")</f>
        <v>#REF!</v>
      </c>
      <c r="AV3" t="e">
        <f>AND(#REF!,"AAAAADv6+y8=")</f>
        <v>#REF!</v>
      </c>
      <c r="AW3" t="e">
        <f>AND(#REF!,"AAAAADv6+zA=")</f>
        <v>#REF!</v>
      </c>
      <c r="AX3" t="e">
        <f>AND(#REF!,"AAAAADv6+zE=")</f>
        <v>#REF!</v>
      </c>
      <c r="AY3" t="e">
        <f>AND(#REF!,"AAAAADv6+zI=")</f>
        <v>#REF!</v>
      </c>
      <c r="AZ3" t="e">
        <f>AND(#REF!,"AAAAADv6+zM=")</f>
        <v>#REF!</v>
      </c>
      <c r="BA3" t="e">
        <f>IF(#REF!,"AAAAADv6+zQ=",0)</f>
        <v>#REF!</v>
      </c>
      <c r="BB3" t="e">
        <f>AND(#REF!,"AAAAADv6+zU=")</f>
        <v>#REF!</v>
      </c>
      <c r="BC3" t="e">
        <f>AND(#REF!,"AAAAADv6+zY=")</f>
        <v>#REF!</v>
      </c>
      <c r="BD3" t="e">
        <f>AND(#REF!,"AAAAADv6+zc=")</f>
        <v>#REF!</v>
      </c>
      <c r="BE3" t="e">
        <f>AND(#REF!,"AAAAADv6+zg=")</f>
        <v>#REF!</v>
      </c>
      <c r="BF3" t="e">
        <f>AND(#REF!,"AAAAADv6+zk=")</f>
        <v>#REF!</v>
      </c>
      <c r="BG3" t="e">
        <f>AND(#REF!,"AAAAADv6+zo=")</f>
        <v>#REF!</v>
      </c>
      <c r="BH3" t="e">
        <f>AND(#REF!,"AAAAADv6+zs=")</f>
        <v>#REF!</v>
      </c>
      <c r="BI3" t="e">
        <f>AND(#REF!,"AAAAADv6+zw=")</f>
        <v>#REF!</v>
      </c>
      <c r="BJ3" t="e">
        <f>IF(#REF!,"AAAAADv6+z0=",0)</f>
        <v>#REF!</v>
      </c>
      <c r="BK3" t="e">
        <f>AND(#REF!,"AAAAADv6+z4=")</f>
        <v>#REF!</v>
      </c>
      <c r="BL3" t="e">
        <f>AND(#REF!,"AAAAADv6+z8=")</f>
        <v>#REF!</v>
      </c>
      <c r="BM3" t="e">
        <f>AND(#REF!,"AAAAADv6+0A=")</f>
        <v>#REF!</v>
      </c>
      <c r="BN3" t="e">
        <f>AND(#REF!,"AAAAADv6+0E=")</f>
        <v>#REF!</v>
      </c>
      <c r="BO3" t="e">
        <f>AND(#REF!,"AAAAADv6+0I=")</f>
        <v>#REF!</v>
      </c>
      <c r="BP3" t="e">
        <f>AND(#REF!,"AAAAADv6+0M=")</f>
        <v>#REF!</v>
      </c>
      <c r="BQ3" t="e">
        <f>AND(#REF!,"AAAAADv6+0Q=")</f>
        <v>#REF!</v>
      </c>
      <c r="BR3" t="e">
        <f>AND(#REF!,"AAAAADv6+0U=")</f>
        <v>#REF!</v>
      </c>
      <c r="BS3" t="e">
        <f>IF(#REF!,"AAAAADv6+0Y=",0)</f>
        <v>#REF!</v>
      </c>
      <c r="BT3" t="e">
        <f>AND(#REF!,"AAAAADv6+0c=")</f>
        <v>#REF!</v>
      </c>
      <c r="BU3" t="e">
        <f>AND(#REF!,"AAAAADv6+0g=")</f>
        <v>#REF!</v>
      </c>
      <c r="BV3" t="e">
        <f>AND(#REF!,"AAAAADv6+0k=")</f>
        <v>#REF!</v>
      </c>
      <c r="BW3" t="e">
        <f>AND(#REF!,"AAAAADv6+0o=")</f>
        <v>#REF!</v>
      </c>
      <c r="BX3" t="e">
        <f>AND(#REF!,"AAAAADv6+0s=")</f>
        <v>#REF!</v>
      </c>
      <c r="BY3" t="e">
        <f>AND(#REF!,"AAAAADv6+0w=")</f>
        <v>#REF!</v>
      </c>
      <c r="BZ3" t="e">
        <f>AND(#REF!,"AAAAADv6+00=")</f>
        <v>#REF!</v>
      </c>
      <c r="CA3" t="e">
        <f>AND(#REF!,"AAAAADv6+04=")</f>
        <v>#REF!</v>
      </c>
      <c r="CB3" t="e">
        <f>IF(#REF!,"AAAAADv6+08=",0)</f>
        <v>#REF!</v>
      </c>
      <c r="CC3" t="e">
        <f>AND(#REF!,"AAAAADv6+1A=")</f>
        <v>#REF!</v>
      </c>
      <c r="CD3" t="e">
        <f>AND(#REF!,"AAAAADv6+1E=")</f>
        <v>#REF!</v>
      </c>
      <c r="CE3" t="e">
        <f>AND(#REF!,"AAAAADv6+1I=")</f>
        <v>#REF!</v>
      </c>
      <c r="CF3" t="e">
        <f>AND(#REF!,"AAAAADv6+1M=")</f>
        <v>#REF!</v>
      </c>
      <c r="CG3" t="e">
        <f>AND(#REF!,"AAAAADv6+1Q=")</f>
        <v>#REF!</v>
      </c>
      <c r="CH3" t="e">
        <f>AND(#REF!,"AAAAADv6+1U=")</f>
        <v>#REF!</v>
      </c>
      <c r="CI3" t="e">
        <f>AND(#REF!,"AAAAADv6+1Y=")</f>
        <v>#REF!</v>
      </c>
      <c r="CJ3" t="e">
        <f>AND(#REF!,"AAAAADv6+1c=")</f>
        <v>#REF!</v>
      </c>
      <c r="CK3" t="e">
        <f>IF(#REF!,"AAAAADv6+1g=",0)</f>
        <v>#REF!</v>
      </c>
      <c r="CL3" t="e">
        <f>AND(#REF!,"AAAAADv6+1k=")</f>
        <v>#REF!</v>
      </c>
      <c r="CM3" t="e">
        <f>AND(#REF!,"AAAAADv6+1o=")</f>
        <v>#REF!</v>
      </c>
      <c r="CN3" t="e">
        <f>AND(#REF!,"AAAAADv6+1s=")</f>
        <v>#REF!</v>
      </c>
      <c r="CO3" t="e">
        <f>AND(#REF!,"AAAAADv6+1w=")</f>
        <v>#REF!</v>
      </c>
      <c r="CP3" t="e">
        <f>AND(#REF!,"AAAAADv6+10=")</f>
        <v>#REF!</v>
      </c>
      <c r="CQ3" t="e">
        <f>AND(#REF!,"AAAAADv6+14=")</f>
        <v>#REF!</v>
      </c>
      <c r="CR3" t="e">
        <f>AND(#REF!,"AAAAADv6+18=")</f>
        <v>#REF!</v>
      </c>
      <c r="CS3" t="e">
        <f>AND(#REF!,"AAAAADv6+2A=")</f>
        <v>#REF!</v>
      </c>
      <c r="CT3" t="e">
        <f>IF(#REF!,"AAAAADv6+2E=",0)</f>
        <v>#REF!</v>
      </c>
      <c r="CU3" t="e">
        <f>AND(#REF!,"AAAAADv6+2I=")</f>
        <v>#REF!</v>
      </c>
      <c r="CV3" t="e">
        <f>AND(#REF!,"AAAAADv6+2M=")</f>
        <v>#REF!</v>
      </c>
      <c r="CW3" t="e">
        <f>AND(#REF!,"AAAAADv6+2Q=")</f>
        <v>#REF!</v>
      </c>
      <c r="CX3" t="e">
        <f>AND(#REF!,"AAAAADv6+2U=")</f>
        <v>#REF!</v>
      </c>
      <c r="CY3" t="e">
        <f>AND(#REF!,"AAAAADv6+2Y=")</f>
        <v>#REF!</v>
      </c>
      <c r="CZ3" t="e">
        <f>AND(#REF!,"AAAAADv6+2c=")</f>
        <v>#REF!</v>
      </c>
      <c r="DA3" t="e">
        <f>AND(#REF!,"AAAAADv6+2g=")</f>
        <v>#REF!</v>
      </c>
      <c r="DB3" t="e">
        <f>AND(#REF!,"AAAAADv6+2k=")</f>
        <v>#REF!</v>
      </c>
      <c r="DC3" t="e">
        <f>IF(#REF!,"AAAAADv6+2o=",0)</f>
        <v>#REF!</v>
      </c>
      <c r="DD3" t="e">
        <f>AND(#REF!,"AAAAADv6+2s=")</f>
        <v>#REF!</v>
      </c>
      <c r="DE3" t="e">
        <f>AND(#REF!,"AAAAADv6+2w=")</f>
        <v>#REF!</v>
      </c>
      <c r="DF3" t="e">
        <f>AND(#REF!,"AAAAADv6+20=")</f>
        <v>#REF!</v>
      </c>
      <c r="DG3" t="e">
        <f>AND(#REF!,"AAAAADv6+24=")</f>
        <v>#REF!</v>
      </c>
      <c r="DH3" t="e">
        <f>AND(#REF!,"AAAAADv6+28=")</f>
        <v>#REF!</v>
      </c>
      <c r="DI3" t="e">
        <f>AND(#REF!,"AAAAADv6+3A=")</f>
        <v>#REF!</v>
      </c>
      <c r="DJ3" t="e">
        <f>AND(#REF!,"AAAAADv6+3E=")</f>
        <v>#REF!</v>
      </c>
      <c r="DK3" t="e">
        <f>AND(#REF!,"AAAAADv6+3I=")</f>
        <v>#REF!</v>
      </c>
      <c r="DL3" t="e">
        <f>IF(#REF!,"AAAAADv6+3M=",0)</f>
        <v>#REF!</v>
      </c>
      <c r="DM3" t="e">
        <f>AND(#REF!,"AAAAADv6+3Q=")</f>
        <v>#REF!</v>
      </c>
      <c r="DN3" t="e">
        <f>AND(#REF!,"AAAAADv6+3U=")</f>
        <v>#REF!</v>
      </c>
      <c r="DO3" t="e">
        <f>AND(#REF!,"AAAAADv6+3Y=")</f>
        <v>#REF!</v>
      </c>
      <c r="DP3" t="e">
        <f>AND(#REF!,"AAAAADv6+3c=")</f>
        <v>#REF!</v>
      </c>
      <c r="DQ3" t="e">
        <f>AND(#REF!,"AAAAADv6+3g=")</f>
        <v>#REF!</v>
      </c>
      <c r="DR3" t="e">
        <f>AND(#REF!,"AAAAADv6+3k=")</f>
        <v>#REF!</v>
      </c>
      <c r="DS3" t="e">
        <f>AND(#REF!,"AAAAADv6+3o=")</f>
        <v>#REF!</v>
      </c>
      <c r="DT3" t="e">
        <f>AND(#REF!,"AAAAADv6+3s=")</f>
        <v>#REF!</v>
      </c>
      <c r="DU3" t="e">
        <f>IF(#REF!,"AAAAADv6+3w=",0)</f>
        <v>#REF!</v>
      </c>
      <c r="DV3" t="e">
        <f>AND(#REF!,"AAAAADv6+30=")</f>
        <v>#REF!</v>
      </c>
      <c r="DW3" t="e">
        <f>AND(#REF!,"AAAAADv6+34=")</f>
        <v>#REF!</v>
      </c>
      <c r="DX3" t="e">
        <f>AND(#REF!,"AAAAADv6+38=")</f>
        <v>#REF!</v>
      </c>
      <c r="DY3" t="e">
        <f>AND(#REF!,"AAAAADv6+4A=")</f>
        <v>#REF!</v>
      </c>
      <c r="DZ3" t="e">
        <f>AND(#REF!,"AAAAADv6+4E=")</f>
        <v>#REF!</v>
      </c>
      <c r="EA3" t="e">
        <f>AND(#REF!,"AAAAADv6+4I=")</f>
        <v>#REF!</v>
      </c>
      <c r="EB3" t="e">
        <f>AND(#REF!,"AAAAADv6+4M=")</f>
        <v>#REF!</v>
      </c>
      <c r="EC3" t="e">
        <f>AND(#REF!,"AAAAADv6+4Q=")</f>
        <v>#REF!</v>
      </c>
      <c r="ED3" t="e">
        <f>IF(#REF!,"AAAAADv6+4U=",0)</f>
        <v>#REF!</v>
      </c>
      <c r="EE3" t="e">
        <f>AND(#REF!,"AAAAADv6+4Y=")</f>
        <v>#REF!</v>
      </c>
      <c r="EF3" t="e">
        <f>AND(#REF!,"AAAAADv6+4c=")</f>
        <v>#REF!</v>
      </c>
      <c r="EG3" t="e">
        <f>AND(#REF!,"AAAAADv6+4g=")</f>
        <v>#REF!</v>
      </c>
      <c r="EH3" t="e">
        <f>AND(#REF!,"AAAAADv6+4k=")</f>
        <v>#REF!</v>
      </c>
      <c r="EI3" t="e">
        <f>AND(#REF!,"AAAAADv6+4o=")</f>
        <v>#REF!</v>
      </c>
      <c r="EJ3" t="e">
        <f>AND(#REF!,"AAAAADv6+4s=")</f>
        <v>#REF!</v>
      </c>
      <c r="EK3" t="e">
        <f>AND(#REF!,"AAAAADv6+4w=")</f>
        <v>#REF!</v>
      </c>
      <c r="EL3" t="e">
        <f>AND(#REF!,"AAAAADv6+40=")</f>
        <v>#REF!</v>
      </c>
      <c r="EM3" t="e">
        <f>IF(#REF!,"AAAAADv6+44=",0)</f>
        <v>#REF!</v>
      </c>
      <c r="EN3" t="e">
        <f>AND(#REF!,"AAAAADv6+48=")</f>
        <v>#REF!</v>
      </c>
      <c r="EO3" t="e">
        <f>AND(#REF!,"AAAAADv6+5A=")</f>
        <v>#REF!</v>
      </c>
      <c r="EP3" t="e">
        <f>AND(#REF!,"AAAAADv6+5E=")</f>
        <v>#REF!</v>
      </c>
      <c r="EQ3" t="e">
        <f>AND(#REF!,"AAAAADv6+5I=")</f>
        <v>#REF!</v>
      </c>
      <c r="ER3" t="e">
        <f>AND(#REF!,"AAAAADv6+5M=")</f>
        <v>#REF!</v>
      </c>
      <c r="ES3" t="e">
        <f>AND(#REF!,"AAAAADv6+5Q=")</f>
        <v>#REF!</v>
      </c>
      <c r="ET3" t="e">
        <f>AND(#REF!,"AAAAADv6+5U=")</f>
        <v>#REF!</v>
      </c>
      <c r="EU3" t="e">
        <f>AND(#REF!,"AAAAADv6+5Y=")</f>
        <v>#REF!</v>
      </c>
      <c r="EV3" t="e">
        <f>IF(#REF!,"AAAAADv6+5c=",0)</f>
        <v>#REF!</v>
      </c>
      <c r="EW3" t="e">
        <f>AND(#REF!,"AAAAADv6+5g=")</f>
        <v>#REF!</v>
      </c>
      <c r="EX3" t="e">
        <f>AND(#REF!,"AAAAADv6+5k=")</f>
        <v>#REF!</v>
      </c>
      <c r="EY3" t="e">
        <f>AND(#REF!,"AAAAADv6+5o=")</f>
        <v>#REF!</v>
      </c>
      <c r="EZ3" t="e">
        <f>AND(#REF!,"AAAAADv6+5s=")</f>
        <v>#REF!</v>
      </c>
      <c r="FA3" t="e">
        <f>AND(#REF!,"AAAAADv6+5w=")</f>
        <v>#REF!</v>
      </c>
      <c r="FB3" t="e">
        <f>AND(#REF!,"AAAAADv6+50=")</f>
        <v>#REF!</v>
      </c>
      <c r="FC3" t="e">
        <f>AND(#REF!,"AAAAADv6+54=")</f>
        <v>#REF!</v>
      </c>
      <c r="FD3" t="e">
        <f>AND(#REF!,"AAAAADv6+58=")</f>
        <v>#REF!</v>
      </c>
      <c r="FE3" t="e">
        <f>IF(#REF!,"AAAAADv6+6A=",0)</f>
        <v>#REF!</v>
      </c>
      <c r="FF3" t="e">
        <f>AND(#REF!,"AAAAADv6+6E=")</f>
        <v>#REF!</v>
      </c>
      <c r="FG3" t="e">
        <f>AND(#REF!,"AAAAADv6+6I=")</f>
        <v>#REF!</v>
      </c>
      <c r="FH3" t="e">
        <f>AND(#REF!,"AAAAADv6+6M=")</f>
        <v>#REF!</v>
      </c>
      <c r="FI3" t="e">
        <f>AND(#REF!,"AAAAADv6+6Q=")</f>
        <v>#REF!</v>
      </c>
      <c r="FJ3" t="e">
        <f>AND(#REF!,"AAAAADv6+6U=")</f>
        <v>#REF!</v>
      </c>
      <c r="FK3" t="e">
        <f>AND(#REF!,"AAAAADv6+6Y=")</f>
        <v>#REF!</v>
      </c>
      <c r="FL3" t="e">
        <f>AND(#REF!,"AAAAADv6+6c=")</f>
        <v>#REF!</v>
      </c>
      <c r="FM3" t="e">
        <f>AND(#REF!,"AAAAADv6+6g=")</f>
        <v>#REF!</v>
      </c>
      <c r="FN3" t="e">
        <f>IF(#REF!,"AAAAADv6+6k=",0)</f>
        <v>#REF!</v>
      </c>
      <c r="FO3" t="e">
        <f>AND(#REF!,"AAAAADv6+6o=")</f>
        <v>#REF!</v>
      </c>
      <c r="FP3" t="e">
        <f>AND(#REF!,"AAAAADv6+6s=")</f>
        <v>#REF!</v>
      </c>
      <c r="FQ3" t="e">
        <f>AND(#REF!,"AAAAADv6+6w=")</f>
        <v>#REF!</v>
      </c>
      <c r="FR3" t="e">
        <f>AND(#REF!,"AAAAADv6+60=")</f>
        <v>#REF!</v>
      </c>
      <c r="FS3" t="e">
        <f>AND(#REF!,"AAAAADv6+64=")</f>
        <v>#REF!</v>
      </c>
      <c r="FT3" t="e">
        <f>AND(#REF!,"AAAAADv6+68=")</f>
        <v>#REF!</v>
      </c>
      <c r="FU3" t="e">
        <f>AND(#REF!,"AAAAADv6+7A=")</f>
        <v>#REF!</v>
      </c>
      <c r="FV3" t="e">
        <f>AND(#REF!,"AAAAADv6+7E=")</f>
        <v>#REF!</v>
      </c>
      <c r="FW3" t="e">
        <f>IF(#REF!,"AAAAADv6+7I=",0)</f>
        <v>#REF!</v>
      </c>
      <c r="FX3" t="e">
        <f>AND(#REF!,"AAAAADv6+7M=")</f>
        <v>#REF!</v>
      </c>
      <c r="FY3" t="e">
        <f>AND(#REF!,"AAAAADv6+7Q=")</f>
        <v>#REF!</v>
      </c>
      <c r="FZ3" t="e">
        <f>AND(#REF!,"AAAAADv6+7U=")</f>
        <v>#REF!</v>
      </c>
      <c r="GA3" t="e">
        <f>AND(#REF!,"AAAAADv6+7Y=")</f>
        <v>#REF!</v>
      </c>
      <c r="GB3" t="e">
        <f>AND(#REF!,"AAAAADv6+7c=")</f>
        <v>#REF!</v>
      </c>
      <c r="GC3" t="e">
        <f>AND(#REF!,"AAAAADv6+7g=")</f>
        <v>#REF!</v>
      </c>
      <c r="GD3" t="e">
        <f>AND(#REF!,"AAAAADv6+7k=")</f>
        <v>#REF!</v>
      </c>
      <c r="GE3" t="e">
        <f>AND(#REF!,"AAAAADv6+7o=")</f>
        <v>#REF!</v>
      </c>
      <c r="GF3" t="e">
        <f>IF(#REF!,"AAAAADv6+7s=",0)</f>
        <v>#REF!</v>
      </c>
      <c r="GG3" t="e">
        <f>AND(#REF!,"AAAAADv6+7w=")</f>
        <v>#REF!</v>
      </c>
      <c r="GH3" t="e">
        <f>AND(#REF!,"AAAAADv6+70=")</f>
        <v>#REF!</v>
      </c>
      <c r="GI3" t="e">
        <f>AND(#REF!,"AAAAADv6+74=")</f>
        <v>#REF!</v>
      </c>
      <c r="GJ3" t="e">
        <f>AND(#REF!,"AAAAADv6+78=")</f>
        <v>#REF!</v>
      </c>
      <c r="GK3" t="e">
        <f>AND(#REF!,"AAAAADv6+8A=")</f>
        <v>#REF!</v>
      </c>
      <c r="GL3" t="e">
        <f>AND(#REF!,"AAAAADv6+8E=")</f>
        <v>#REF!</v>
      </c>
      <c r="GM3" t="e">
        <f>AND(#REF!,"AAAAADv6+8I=")</f>
        <v>#REF!</v>
      </c>
      <c r="GN3" t="e">
        <f>AND(#REF!,"AAAAADv6+8M=")</f>
        <v>#REF!</v>
      </c>
      <c r="GO3" t="e">
        <f>IF(#REF!,"AAAAADv6+8Q=",0)</f>
        <v>#REF!</v>
      </c>
      <c r="GP3" t="e">
        <f>AND(#REF!,"AAAAADv6+8U=")</f>
        <v>#REF!</v>
      </c>
      <c r="GQ3" t="e">
        <f>AND(#REF!,"AAAAADv6+8Y=")</f>
        <v>#REF!</v>
      </c>
      <c r="GR3" t="e">
        <f>AND(#REF!,"AAAAADv6+8c=")</f>
        <v>#REF!</v>
      </c>
      <c r="GS3" t="e">
        <f>AND(#REF!,"AAAAADv6+8g=")</f>
        <v>#REF!</v>
      </c>
      <c r="GT3" t="e">
        <f>AND(#REF!,"AAAAADv6+8k=")</f>
        <v>#REF!</v>
      </c>
      <c r="GU3" t="e">
        <f>AND(#REF!,"AAAAADv6+8o=")</f>
        <v>#REF!</v>
      </c>
      <c r="GV3" t="e">
        <f>AND(#REF!,"AAAAADv6+8s=")</f>
        <v>#REF!</v>
      </c>
      <c r="GW3" t="e">
        <f>AND(#REF!,"AAAAADv6+8w=")</f>
        <v>#REF!</v>
      </c>
      <c r="GX3" t="e">
        <f>IF(#REF!,"AAAAADv6+80=",0)</f>
        <v>#REF!</v>
      </c>
      <c r="GY3" t="e">
        <f>AND(#REF!,"AAAAADv6+84=")</f>
        <v>#REF!</v>
      </c>
      <c r="GZ3" t="e">
        <f>AND(#REF!,"AAAAADv6+88=")</f>
        <v>#REF!</v>
      </c>
      <c r="HA3" t="e">
        <f>AND(#REF!,"AAAAADv6+9A=")</f>
        <v>#REF!</v>
      </c>
      <c r="HB3" t="e">
        <f>AND(#REF!,"AAAAADv6+9E=")</f>
        <v>#REF!</v>
      </c>
      <c r="HC3" t="e">
        <f>AND(#REF!,"AAAAADv6+9I=")</f>
        <v>#REF!</v>
      </c>
      <c r="HD3" t="e">
        <f>AND(#REF!,"AAAAADv6+9M=")</f>
        <v>#REF!</v>
      </c>
      <c r="HE3" t="e">
        <f>AND(#REF!,"AAAAADv6+9Q=")</f>
        <v>#REF!</v>
      </c>
      <c r="HF3" t="e">
        <f>AND(#REF!,"AAAAADv6+9U=")</f>
        <v>#REF!</v>
      </c>
      <c r="HG3" t="e">
        <f>IF(#REF!,"AAAAADv6+9Y=",0)</f>
        <v>#REF!</v>
      </c>
      <c r="HH3" t="e">
        <f>AND(#REF!,"AAAAADv6+9c=")</f>
        <v>#REF!</v>
      </c>
      <c r="HI3" t="e">
        <f>AND(#REF!,"AAAAADv6+9g=")</f>
        <v>#REF!</v>
      </c>
      <c r="HJ3" t="e">
        <f>AND(#REF!,"AAAAADv6+9k=")</f>
        <v>#REF!</v>
      </c>
      <c r="HK3" t="e">
        <f>AND(#REF!,"AAAAADv6+9o=")</f>
        <v>#REF!</v>
      </c>
      <c r="HL3" t="e">
        <f>AND(#REF!,"AAAAADv6+9s=")</f>
        <v>#REF!</v>
      </c>
      <c r="HM3" t="e">
        <f>AND(#REF!,"AAAAADv6+9w=")</f>
        <v>#REF!</v>
      </c>
      <c r="HN3" t="e">
        <f>AND(#REF!,"AAAAADv6+90=")</f>
        <v>#REF!</v>
      </c>
      <c r="HO3" t="e">
        <f>AND(#REF!,"AAAAADv6+94=")</f>
        <v>#REF!</v>
      </c>
      <c r="HP3" t="e">
        <f>IF(#REF!,"AAAAADv6+98=",0)</f>
        <v>#REF!</v>
      </c>
      <c r="HQ3" t="e">
        <f>AND(#REF!,"AAAAADv6++A=")</f>
        <v>#REF!</v>
      </c>
      <c r="HR3" t="e">
        <f>AND(#REF!,"AAAAADv6++E=")</f>
        <v>#REF!</v>
      </c>
      <c r="HS3" t="e">
        <f>AND(#REF!,"AAAAADv6++I=")</f>
        <v>#REF!</v>
      </c>
      <c r="HT3" t="e">
        <f>AND(#REF!,"AAAAADv6++M=")</f>
        <v>#REF!</v>
      </c>
      <c r="HU3" t="e">
        <f>AND(#REF!,"AAAAADv6++Q=")</f>
        <v>#REF!</v>
      </c>
      <c r="HV3" t="e">
        <f>AND(#REF!,"AAAAADv6++U=")</f>
        <v>#REF!</v>
      </c>
      <c r="HW3" t="e">
        <f>AND(#REF!,"AAAAADv6++Y=")</f>
        <v>#REF!</v>
      </c>
      <c r="HX3" t="e">
        <f>AND(#REF!,"AAAAADv6++c=")</f>
        <v>#REF!</v>
      </c>
      <c r="HY3" t="e">
        <f>IF(#REF!,"AAAAADv6++g=",0)</f>
        <v>#REF!</v>
      </c>
      <c r="HZ3" t="e">
        <f>AND(#REF!,"AAAAADv6++k=")</f>
        <v>#REF!</v>
      </c>
      <c r="IA3" t="e">
        <f>AND(#REF!,"AAAAADv6++o=")</f>
        <v>#REF!</v>
      </c>
      <c r="IB3" t="e">
        <f>AND(#REF!,"AAAAADv6++s=")</f>
        <v>#REF!</v>
      </c>
      <c r="IC3" t="e">
        <f>AND(#REF!,"AAAAADv6++w=")</f>
        <v>#REF!</v>
      </c>
      <c r="ID3" t="e">
        <f>AND(#REF!,"AAAAADv6++0=")</f>
        <v>#REF!</v>
      </c>
      <c r="IE3" t="e">
        <f>AND(#REF!,"AAAAADv6++4=")</f>
        <v>#REF!</v>
      </c>
      <c r="IF3" t="e">
        <f>AND(#REF!,"AAAAADv6++8=")</f>
        <v>#REF!</v>
      </c>
      <c r="IG3" t="e">
        <f>AND(#REF!,"AAAAADv6+/A=")</f>
        <v>#REF!</v>
      </c>
      <c r="IH3" t="e">
        <f>IF(#REF!,"AAAAADv6+/E=",0)</f>
        <v>#REF!</v>
      </c>
      <c r="II3" t="e">
        <f>AND(#REF!,"AAAAADv6+/I=")</f>
        <v>#REF!</v>
      </c>
      <c r="IJ3" t="e">
        <f>AND(#REF!,"AAAAADv6+/M=")</f>
        <v>#REF!</v>
      </c>
      <c r="IK3" t="e">
        <f>AND(#REF!,"AAAAADv6+/Q=")</f>
        <v>#REF!</v>
      </c>
      <c r="IL3" t="e">
        <f>AND(#REF!,"AAAAADv6+/U=")</f>
        <v>#REF!</v>
      </c>
      <c r="IM3" t="e">
        <f>AND(#REF!,"AAAAADv6+/Y=")</f>
        <v>#REF!</v>
      </c>
      <c r="IN3" t="e">
        <f>AND(#REF!,"AAAAADv6+/c=")</f>
        <v>#REF!</v>
      </c>
      <c r="IO3" t="e">
        <f>AND(#REF!,"AAAAADv6+/g=")</f>
        <v>#REF!</v>
      </c>
      <c r="IP3" t="e">
        <f>AND(#REF!,"AAAAADv6+/k=")</f>
        <v>#REF!</v>
      </c>
      <c r="IQ3" t="e">
        <f>IF(#REF!,"AAAAADv6+/o=",0)</f>
        <v>#REF!</v>
      </c>
      <c r="IR3" t="e">
        <f>AND(#REF!,"AAAAADv6+/s=")</f>
        <v>#REF!</v>
      </c>
      <c r="IS3" t="e">
        <f>AND(#REF!,"AAAAADv6+/w=")</f>
        <v>#REF!</v>
      </c>
      <c r="IT3" t="e">
        <f>AND(#REF!,"AAAAADv6+/0=")</f>
        <v>#REF!</v>
      </c>
      <c r="IU3" t="e">
        <f>AND(#REF!,"AAAAADv6+/4=")</f>
        <v>#REF!</v>
      </c>
      <c r="IV3" t="e">
        <f>AND(#REF!,"AAAAADv6+/8=")</f>
        <v>#REF!</v>
      </c>
    </row>
    <row r="4" spans="1:256" ht="12.75">
      <c r="A4" t="e">
        <f>AND(#REF!,"AAAAAH/3/wA=")</f>
        <v>#REF!</v>
      </c>
      <c r="B4" t="e">
        <f>AND(#REF!,"AAAAAH/3/wE=")</f>
        <v>#REF!</v>
      </c>
      <c r="C4" t="e">
        <f>AND(#REF!,"AAAAAH/3/wI=")</f>
        <v>#REF!</v>
      </c>
      <c r="D4" t="e">
        <f>IF(#REF!,"AAAAAH/3/wM=",0)</f>
        <v>#REF!</v>
      </c>
      <c r="E4" t="e">
        <f>AND(#REF!,"AAAAAH/3/wQ=")</f>
        <v>#REF!</v>
      </c>
      <c r="F4" t="e">
        <f>AND(#REF!,"AAAAAH/3/wU=")</f>
        <v>#REF!</v>
      </c>
      <c r="G4" t="e">
        <f>AND(#REF!,"AAAAAH/3/wY=")</f>
        <v>#REF!</v>
      </c>
      <c r="H4" t="e">
        <f>AND(#REF!,"AAAAAH/3/wc=")</f>
        <v>#REF!</v>
      </c>
      <c r="I4" t="e">
        <f>AND(#REF!,"AAAAAH/3/wg=")</f>
        <v>#REF!</v>
      </c>
      <c r="J4" t="e">
        <f>AND(#REF!,"AAAAAH/3/wk=")</f>
        <v>#REF!</v>
      </c>
      <c r="K4" t="e">
        <f>AND(#REF!,"AAAAAH/3/wo=")</f>
        <v>#REF!</v>
      </c>
      <c r="L4" t="e">
        <f>AND(#REF!,"AAAAAH/3/ws=")</f>
        <v>#REF!</v>
      </c>
      <c r="M4" t="e">
        <f>IF(#REF!,"AAAAAH/3/ww=",0)</f>
        <v>#REF!</v>
      </c>
      <c r="N4" t="e">
        <f>AND(#REF!,"AAAAAH/3/w0=")</f>
        <v>#REF!</v>
      </c>
      <c r="O4" t="e">
        <f>AND(#REF!,"AAAAAH/3/w4=")</f>
        <v>#REF!</v>
      </c>
      <c r="P4" t="e">
        <f>AND(#REF!,"AAAAAH/3/w8=")</f>
        <v>#REF!</v>
      </c>
      <c r="Q4" t="e">
        <f>AND(#REF!,"AAAAAH/3/xA=")</f>
        <v>#REF!</v>
      </c>
      <c r="R4" t="e">
        <f>AND(#REF!,"AAAAAH/3/xE=")</f>
        <v>#REF!</v>
      </c>
      <c r="S4" t="e">
        <f>AND(#REF!,"AAAAAH/3/xI=")</f>
        <v>#REF!</v>
      </c>
      <c r="T4" t="e">
        <f>AND(#REF!,"AAAAAH/3/xM=")</f>
        <v>#REF!</v>
      </c>
      <c r="U4" t="e">
        <f>AND(#REF!,"AAAAAH/3/xQ=")</f>
        <v>#REF!</v>
      </c>
      <c r="V4" t="e">
        <f>IF(#REF!,"AAAAAH/3/xU=",0)</f>
        <v>#REF!</v>
      </c>
      <c r="W4" t="e">
        <f>AND(#REF!,"AAAAAH/3/xY=")</f>
        <v>#REF!</v>
      </c>
      <c r="X4" t="e">
        <f>AND(#REF!,"AAAAAH/3/xc=")</f>
        <v>#REF!</v>
      </c>
      <c r="Y4" t="e">
        <f>AND(#REF!,"AAAAAH/3/xg=")</f>
        <v>#REF!</v>
      </c>
      <c r="Z4" t="e">
        <f>AND(#REF!,"AAAAAH/3/xk=")</f>
        <v>#REF!</v>
      </c>
      <c r="AA4" t="e">
        <f>AND(#REF!,"AAAAAH/3/xo=")</f>
        <v>#REF!</v>
      </c>
      <c r="AB4" t="e">
        <f>AND(#REF!,"AAAAAH/3/xs=")</f>
        <v>#REF!</v>
      </c>
      <c r="AC4" t="e">
        <f>AND(#REF!,"AAAAAH/3/xw=")</f>
        <v>#REF!</v>
      </c>
      <c r="AD4" t="e">
        <f>AND(#REF!,"AAAAAH/3/x0=")</f>
        <v>#REF!</v>
      </c>
      <c r="AE4" t="e">
        <f>IF(#REF!,"AAAAAH/3/x4=",0)</f>
        <v>#REF!</v>
      </c>
      <c r="AF4" t="e">
        <f>AND(#REF!,"AAAAAH/3/x8=")</f>
        <v>#REF!</v>
      </c>
      <c r="AG4" t="e">
        <f>AND(#REF!,"AAAAAH/3/yA=")</f>
        <v>#REF!</v>
      </c>
      <c r="AH4" t="e">
        <f>AND(#REF!,"AAAAAH/3/yE=")</f>
        <v>#REF!</v>
      </c>
      <c r="AI4" t="e">
        <f>IF(#REF!,"AAAAAH/3/yI=",0)</f>
        <v>#REF!</v>
      </c>
      <c r="AJ4" t="e">
        <f>AND(#REF!,"AAAAAH/3/yM=")</f>
        <v>#REF!</v>
      </c>
      <c r="AK4" t="e">
        <f>AND(#REF!,"AAAAAH/3/yQ=")</f>
        <v>#REF!</v>
      </c>
      <c r="AL4" t="e">
        <f>AND(#REF!,"AAAAAH/3/yU=")</f>
        <v>#REF!</v>
      </c>
      <c r="AM4" t="e">
        <f>IF(#REF!,"AAAAAH/3/yY=",0)</f>
        <v>#REF!</v>
      </c>
      <c r="AN4" t="e">
        <f>AND(#REF!,"AAAAAH/3/yc=")</f>
        <v>#REF!</v>
      </c>
      <c r="AO4" t="e">
        <f>AND(#REF!,"AAAAAH/3/yg=")</f>
        <v>#REF!</v>
      </c>
      <c r="AP4" t="e">
        <f>AND(#REF!,"AAAAAH/3/yk=")</f>
        <v>#REF!</v>
      </c>
      <c r="AQ4" t="e">
        <f>IF(#REF!,"AAAAAH/3/yo=",0)</f>
        <v>#REF!</v>
      </c>
      <c r="AR4" t="e">
        <f>AND(#REF!,"AAAAAH/3/ys=")</f>
        <v>#REF!</v>
      </c>
      <c r="AS4" t="e">
        <f>AND(#REF!,"AAAAAH/3/yw=")</f>
        <v>#REF!</v>
      </c>
      <c r="AT4" t="e">
        <f>AND(#REF!,"AAAAAH/3/y0=")</f>
        <v>#REF!</v>
      </c>
      <c r="AU4" t="e">
        <f>IF(#REF!,"AAAAAH/3/y4=",0)</f>
        <v>#REF!</v>
      </c>
      <c r="AV4" t="e">
        <f>IF(#REF!,"AAAAAH/3/y8=",0)</f>
        <v>#REF!</v>
      </c>
      <c r="AW4" t="e">
        <f>IF(#REF!,"AAAAAH/3/zA=",0)</f>
        <v>#REF!</v>
      </c>
      <c r="AX4" t="e">
        <f>IF(#REF!,"AAAAAH/3/zE=",0)</f>
        <v>#REF!</v>
      </c>
      <c r="AY4" t="e">
        <f>IF(#REF!,"AAAAAH/3/zI=",0)</f>
        <v>#REF!</v>
      </c>
      <c r="AZ4" t="e">
        <f>IF(#REF!,"AAAAAH/3/zM=",0)</f>
        <v>#REF!</v>
      </c>
      <c r="BA4" t="e">
        <f>IF(#REF!,"AAAAAH/3/zQ=",0)</f>
        <v>#REF!</v>
      </c>
      <c r="BB4" t="e">
        <f>IF(#REF!,"AAAAAH/3/zU=",0)</f>
        <v>#REF!</v>
      </c>
      <c r="BC4" t="e">
        <f>IF(#REF!,"AAAAAH/3/zY=",0)</f>
        <v>#REF!</v>
      </c>
      <c r="BD4" t="e">
        <f>AND(#REF!,"AAAAAH/3/zc=")</f>
        <v>#REF!</v>
      </c>
      <c r="BE4" t="e">
        <f>AND(#REF!,"AAAAAH/3/zg=")</f>
        <v>#REF!</v>
      </c>
      <c r="BF4" t="e">
        <f>AND(#REF!,"AAAAAH/3/zk=")</f>
        <v>#REF!</v>
      </c>
      <c r="BG4" t="e">
        <f>AND(#REF!,"AAAAAH/3/zo=")</f>
        <v>#REF!</v>
      </c>
      <c r="BH4" t="e">
        <f>AND(#REF!,"AAAAAH/3/zs=")</f>
        <v>#REF!</v>
      </c>
      <c r="BI4" t="e">
        <f>AND(#REF!,"AAAAAH/3/zw=")</f>
        <v>#REF!</v>
      </c>
      <c r="BJ4" t="e">
        <f>AND(#REF!,"AAAAAH/3/z0=")</f>
        <v>#REF!</v>
      </c>
      <c r="BK4" t="e">
        <f>AND(#REF!,"AAAAAH/3/z4=")</f>
        <v>#REF!</v>
      </c>
      <c r="BL4" t="e">
        <f>AND(#REF!,"AAAAAH/3/z8=")</f>
        <v>#REF!</v>
      </c>
      <c r="BM4" t="e">
        <f>IF(#REF!,"AAAAAH/3/0A=",0)</f>
        <v>#REF!</v>
      </c>
      <c r="BN4" t="e">
        <f>AND(#REF!,"AAAAAH/3/0E=")</f>
        <v>#REF!</v>
      </c>
      <c r="BO4" t="e">
        <f>AND(#REF!,"AAAAAH/3/0I=")</f>
        <v>#REF!</v>
      </c>
      <c r="BP4" t="e">
        <f>AND(#REF!,"AAAAAH/3/0M=")</f>
        <v>#REF!</v>
      </c>
      <c r="BQ4" t="e">
        <f>AND(#REF!,"AAAAAH/3/0Q=")</f>
        <v>#REF!</v>
      </c>
      <c r="BR4" t="e">
        <f>AND(#REF!,"AAAAAH/3/0U=")</f>
        <v>#REF!</v>
      </c>
      <c r="BS4" t="e">
        <f>AND(#REF!,"AAAAAH/3/0Y=")</f>
        <v>#REF!</v>
      </c>
      <c r="BT4" t="e">
        <f>AND(#REF!,"AAAAAH/3/0c=")</f>
        <v>#REF!</v>
      </c>
      <c r="BU4" t="e">
        <f>AND(#REF!,"AAAAAH/3/0g=")</f>
        <v>#REF!</v>
      </c>
      <c r="BV4" t="e">
        <f>AND(#REF!,"AAAAAH/3/0k=")</f>
        <v>#REF!</v>
      </c>
      <c r="BW4" t="e">
        <f>IF(#REF!,"AAAAAH/3/0o=",0)</f>
        <v>#REF!</v>
      </c>
      <c r="BX4" t="e">
        <f>AND(#REF!,"AAAAAH/3/0s=")</f>
        <v>#REF!</v>
      </c>
      <c r="BY4" t="e">
        <f>AND(#REF!,"AAAAAH/3/0w=")</f>
        <v>#REF!</v>
      </c>
      <c r="BZ4" t="e">
        <f>AND(#REF!,"AAAAAH/3/00=")</f>
        <v>#REF!</v>
      </c>
      <c r="CA4" t="e">
        <f>AND(#REF!,"AAAAAH/3/04=")</f>
        <v>#REF!</v>
      </c>
      <c r="CB4" t="e">
        <f>AND(#REF!,"AAAAAH/3/08=")</f>
        <v>#REF!</v>
      </c>
      <c r="CC4" t="e">
        <f>AND(#REF!,"AAAAAH/3/1A=")</f>
        <v>#REF!</v>
      </c>
      <c r="CD4" t="e">
        <f>AND(#REF!,"AAAAAH/3/1E=")</f>
        <v>#REF!</v>
      </c>
      <c r="CE4" t="e">
        <f>AND(#REF!,"AAAAAH/3/1I=")</f>
        <v>#REF!</v>
      </c>
      <c r="CF4" t="e">
        <f>AND(#REF!,"AAAAAH/3/1M=")</f>
        <v>#REF!</v>
      </c>
      <c r="CG4" t="e">
        <f>IF(#REF!,"AAAAAH/3/1Q=",0)</f>
        <v>#REF!</v>
      </c>
      <c r="CH4" t="e">
        <f>AND(#REF!,"AAAAAH/3/1U=")</f>
        <v>#REF!</v>
      </c>
      <c r="CI4" t="e">
        <f>AND(#REF!,"AAAAAH/3/1Y=")</f>
        <v>#REF!</v>
      </c>
      <c r="CJ4" t="e">
        <f>AND(#REF!,"AAAAAH/3/1c=")</f>
        <v>#REF!</v>
      </c>
      <c r="CK4" t="e">
        <f>AND(#REF!,"AAAAAH/3/1g=")</f>
        <v>#REF!</v>
      </c>
      <c r="CL4" t="e">
        <f>AND(#REF!,"AAAAAH/3/1k=")</f>
        <v>#REF!</v>
      </c>
      <c r="CM4" t="e">
        <f>AND(#REF!,"AAAAAH/3/1o=")</f>
        <v>#REF!</v>
      </c>
      <c r="CN4" t="e">
        <f>AND(#REF!,"AAAAAH/3/1s=")</f>
        <v>#REF!</v>
      </c>
      <c r="CO4" t="e">
        <f>AND(#REF!,"AAAAAH/3/1w=")</f>
        <v>#REF!</v>
      </c>
      <c r="CP4" t="e">
        <f>AND(#REF!,"AAAAAH/3/10=")</f>
        <v>#REF!</v>
      </c>
      <c r="CQ4" t="e">
        <f>IF(#REF!,"AAAAAH/3/14=",0)</f>
        <v>#REF!</v>
      </c>
      <c r="CR4" t="e">
        <f>AND(#REF!,"AAAAAH/3/18=")</f>
        <v>#REF!</v>
      </c>
      <c r="CS4" t="e">
        <f>AND(#REF!,"AAAAAH/3/2A=")</f>
        <v>#REF!</v>
      </c>
      <c r="CT4" t="e">
        <f>AND(#REF!,"AAAAAH/3/2E=")</f>
        <v>#REF!</v>
      </c>
      <c r="CU4" t="e">
        <f>AND(#REF!,"AAAAAH/3/2I=")</f>
        <v>#REF!</v>
      </c>
      <c r="CV4" t="e">
        <f>AND(#REF!,"AAAAAH/3/2M=")</f>
        <v>#REF!</v>
      </c>
      <c r="CW4" t="e">
        <f>AND(#REF!,"AAAAAH/3/2Q=")</f>
        <v>#REF!</v>
      </c>
      <c r="CX4" t="e">
        <f>AND(#REF!,"AAAAAH/3/2U=")</f>
        <v>#REF!</v>
      </c>
      <c r="CY4" t="e">
        <f>AND(#REF!,"AAAAAH/3/2Y=")</f>
        <v>#REF!</v>
      </c>
      <c r="CZ4" t="e">
        <f>AND(#REF!,"AAAAAH/3/2c=")</f>
        <v>#REF!</v>
      </c>
      <c r="DA4" t="e">
        <f>IF(#REF!,"AAAAAH/3/2g=",0)</f>
        <v>#REF!</v>
      </c>
      <c r="DB4" t="e">
        <f>AND(#REF!,"AAAAAH/3/2k=")</f>
        <v>#REF!</v>
      </c>
      <c r="DC4" t="e">
        <f>AND(#REF!,"AAAAAH/3/2o=")</f>
        <v>#REF!</v>
      </c>
      <c r="DD4" t="e">
        <f>AND(#REF!,"AAAAAH/3/2s=")</f>
        <v>#REF!</v>
      </c>
      <c r="DE4" t="e">
        <f>AND(#REF!,"AAAAAH/3/2w=")</f>
        <v>#REF!</v>
      </c>
      <c r="DF4" t="e">
        <f>AND(#REF!,"AAAAAH/3/20=")</f>
        <v>#REF!</v>
      </c>
      <c r="DG4" t="e">
        <f>AND(#REF!,"AAAAAH/3/24=")</f>
        <v>#REF!</v>
      </c>
      <c r="DH4" t="e">
        <f>AND(#REF!,"AAAAAH/3/28=")</f>
        <v>#REF!</v>
      </c>
      <c r="DI4" t="e">
        <f>AND(#REF!,"AAAAAH/3/3A=")</f>
        <v>#REF!</v>
      </c>
      <c r="DJ4" t="e">
        <f>AND(#REF!,"AAAAAH/3/3E=")</f>
        <v>#REF!</v>
      </c>
      <c r="DK4" t="e">
        <f>IF(#REF!,"AAAAAH/3/3I=",0)</f>
        <v>#REF!</v>
      </c>
      <c r="DL4" t="e">
        <f>AND(#REF!,"AAAAAH/3/3M=")</f>
        <v>#REF!</v>
      </c>
      <c r="DM4" t="e">
        <f>AND(#REF!,"AAAAAH/3/3Q=")</f>
        <v>#REF!</v>
      </c>
      <c r="DN4" t="e">
        <f>AND(#REF!,"AAAAAH/3/3U=")</f>
        <v>#REF!</v>
      </c>
      <c r="DO4" t="e">
        <f>AND(#REF!,"AAAAAH/3/3Y=")</f>
        <v>#REF!</v>
      </c>
      <c r="DP4" t="e">
        <f>AND(#REF!,"AAAAAH/3/3c=")</f>
        <v>#REF!</v>
      </c>
      <c r="DQ4" t="e">
        <f>AND(#REF!,"AAAAAH/3/3g=")</f>
        <v>#REF!</v>
      </c>
      <c r="DR4" t="e">
        <f>AND(#REF!,"AAAAAH/3/3k=")</f>
        <v>#REF!</v>
      </c>
      <c r="DS4" t="e">
        <f>AND(#REF!,"AAAAAH/3/3o=")</f>
        <v>#REF!</v>
      </c>
      <c r="DT4" t="e">
        <f>AND(#REF!,"AAAAAH/3/3s=")</f>
        <v>#REF!</v>
      </c>
      <c r="DU4" t="e">
        <f>IF(#REF!,"AAAAAH/3/3w=",0)</f>
        <v>#REF!</v>
      </c>
      <c r="DV4" t="e">
        <f>AND(#REF!,"AAAAAH/3/30=")</f>
        <v>#REF!</v>
      </c>
      <c r="DW4" t="e">
        <f>AND(#REF!,"AAAAAH/3/34=")</f>
        <v>#REF!</v>
      </c>
      <c r="DX4" t="e">
        <f>AND(#REF!,"AAAAAH/3/38=")</f>
        <v>#REF!</v>
      </c>
      <c r="DY4" t="e">
        <f>AND(#REF!,"AAAAAH/3/4A=")</f>
        <v>#REF!</v>
      </c>
      <c r="DZ4" t="e">
        <f>AND(#REF!,"AAAAAH/3/4E=")</f>
        <v>#REF!</v>
      </c>
      <c r="EA4" t="e">
        <f>AND(#REF!,"AAAAAH/3/4I=")</f>
        <v>#REF!</v>
      </c>
      <c r="EB4" t="e">
        <f>AND(#REF!,"AAAAAH/3/4M=")</f>
        <v>#REF!</v>
      </c>
      <c r="EC4" t="e">
        <f>AND(#REF!,"AAAAAH/3/4Q=")</f>
        <v>#REF!</v>
      </c>
      <c r="ED4" t="e">
        <f>AND(#REF!,"AAAAAH/3/4U=")</f>
        <v>#REF!</v>
      </c>
      <c r="EE4" t="e">
        <f>IF(#REF!,"AAAAAH/3/4Y=",0)</f>
        <v>#REF!</v>
      </c>
      <c r="EF4" t="e">
        <f>AND(#REF!,"AAAAAH/3/4c=")</f>
        <v>#REF!</v>
      </c>
      <c r="EG4" t="e">
        <f>AND(#REF!,"AAAAAH/3/4g=")</f>
        <v>#REF!</v>
      </c>
      <c r="EH4" t="e">
        <f>AND(#REF!,"AAAAAH/3/4k=")</f>
        <v>#REF!</v>
      </c>
      <c r="EI4" t="e">
        <f>AND(#REF!,"AAAAAH/3/4o=")</f>
        <v>#REF!</v>
      </c>
      <c r="EJ4" t="e">
        <f>AND(#REF!,"AAAAAH/3/4s=")</f>
        <v>#REF!</v>
      </c>
      <c r="EK4" t="e">
        <f>AND(#REF!,"AAAAAH/3/4w=")</f>
        <v>#REF!</v>
      </c>
      <c r="EL4" t="e">
        <f>AND(#REF!,"AAAAAH/3/40=")</f>
        <v>#REF!</v>
      </c>
      <c r="EM4" t="e">
        <f>AND(#REF!,"AAAAAH/3/44=")</f>
        <v>#REF!</v>
      </c>
      <c r="EN4" t="e">
        <f>AND(#REF!,"AAAAAH/3/48=")</f>
        <v>#REF!</v>
      </c>
      <c r="EO4" t="e">
        <f>IF(#REF!,"AAAAAH/3/5A=",0)</f>
        <v>#REF!</v>
      </c>
      <c r="EP4" t="e">
        <f>AND(#REF!,"AAAAAH/3/5E=")</f>
        <v>#REF!</v>
      </c>
      <c r="EQ4" t="e">
        <f>AND(#REF!,"AAAAAH/3/5I=")</f>
        <v>#REF!</v>
      </c>
      <c r="ER4" t="e">
        <f>AND(#REF!,"AAAAAH/3/5M=")</f>
        <v>#REF!</v>
      </c>
      <c r="ES4" t="e">
        <f>AND(#REF!,"AAAAAH/3/5Q=")</f>
        <v>#REF!</v>
      </c>
      <c r="ET4" t="e">
        <f>AND(#REF!,"AAAAAH/3/5U=")</f>
        <v>#REF!</v>
      </c>
      <c r="EU4" t="e">
        <f>AND(#REF!,"AAAAAH/3/5Y=")</f>
        <v>#REF!</v>
      </c>
      <c r="EV4" t="e">
        <f>AND(#REF!,"AAAAAH/3/5c=")</f>
        <v>#REF!</v>
      </c>
      <c r="EW4" t="e">
        <f>AND(#REF!,"AAAAAH/3/5g=")</f>
        <v>#REF!</v>
      </c>
      <c r="EX4" t="e">
        <f>AND(#REF!,"AAAAAH/3/5k=")</f>
        <v>#REF!</v>
      </c>
      <c r="EY4" t="e">
        <f>IF(#REF!,"AAAAAH/3/5o=",0)</f>
        <v>#REF!</v>
      </c>
      <c r="EZ4" t="e">
        <f>AND(#REF!,"AAAAAH/3/5s=")</f>
        <v>#REF!</v>
      </c>
      <c r="FA4" t="e">
        <f>AND(#REF!,"AAAAAH/3/5w=")</f>
        <v>#REF!</v>
      </c>
      <c r="FB4" t="e">
        <f>AND(#REF!,"AAAAAH/3/50=")</f>
        <v>#REF!</v>
      </c>
      <c r="FC4" t="e">
        <f>AND(#REF!,"AAAAAH/3/54=")</f>
        <v>#REF!</v>
      </c>
      <c r="FD4" t="e">
        <f>AND(#REF!,"AAAAAH/3/58=")</f>
        <v>#REF!</v>
      </c>
      <c r="FE4" t="e">
        <f>AND(#REF!,"AAAAAH/3/6A=")</f>
        <v>#REF!</v>
      </c>
      <c r="FF4" t="e">
        <f>AND(#REF!,"AAAAAH/3/6E=")</f>
        <v>#REF!</v>
      </c>
      <c r="FG4" t="e">
        <f>AND(#REF!,"AAAAAH/3/6I=")</f>
        <v>#REF!</v>
      </c>
      <c r="FH4" t="e">
        <f>AND(#REF!,"AAAAAH/3/6M=")</f>
        <v>#REF!</v>
      </c>
      <c r="FI4" t="e">
        <f>IF(#REF!,"AAAAAH/3/6Q=",0)</f>
        <v>#REF!</v>
      </c>
      <c r="FJ4" t="e">
        <f>AND(#REF!,"AAAAAH/3/6U=")</f>
        <v>#REF!</v>
      </c>
      <c r="FK4" t="e">
        <f>AND(#REF!,"AAAAAH/3/6Y=")</f>
        <v>#REF!</v>
      </c>
      <c r="FL4" t="e">
        <f>AND(#REF!,"AAAAAH/3/6c=")</f>
        <v>#REF!</v>
      </c>
      <c r="FM4" t="e">
        <f>AND(#REF!,"AAAAAH/3/6g=")</f>
        <v>#REF!</v>
      </c>
      <c r="FN4" t="e">
        <f>AND(#REF!,"AAAAAH/3/6k=")</f>
        <v>#REF!</v>
      </c>
      <c r="FO4" t="e">
        <f>AND(#REF!,"AAAAAH/3/6o=")</f>
        <v>#REF!</v>
      </c>
      <c r="FP4" t="e">
        <f>AND(#REF!,"AAAAAH/3/6s=")</f>
        <v>#REF!</v>
      </c>
      <c r="FQ4" t="e">
        <f>AND(#REF!,"AAAAAH/3/6w=")</f>
        <v>#REF!</v>
      </c>
      <c r="FR4" t="e">
        <f>AND(#REF!,"AAAAAH/3/60=")</f>
        <v>#REF!</v>
      </c>
      <c r="FS4" t="e">
        <f>IF(#REF!,"AAAAAH/3/64=",0)</f>
        <v>#REF!</v>
      </c>
      <c r="FT4" t="e">
        <f>AND(#REF!,"AAAAAH/3/68=")</f>
        <v>#REF!</v>
      </c>
      <c r="FU4" t="e">
        <f>AND(#REF!,"AAAAAH/3/7A=")</f>
        <v>#REF!</v>
      </c>
      <c r="FV4" t="e">
        <f>AND(#REF!,"AAAAAH/3/7E=")</f>
        <v>#REF!</v>
      </c>
      <c r="FW4" t="e">
        <f>AND(#REF!,"AAAAAH/3/7I=")</f>
        <v>#REF!</v>
      </c>
      <c r="FX4" t="e">
        <f>AND(#REF!,"AAAAAH/3/7M=")</f>
        <v>#REF!</v>
      </c>
      <c r="FY4" t="e">
        <f>AND(#REF!,"AAAAAH/3/7Q=")</f>
        <v>#REF!</v>
      </c>
      <c r="FZ4" t="e">
        <f>AND(#REF!,"AAAAAH/3/7U=")</f>
        <v>#REF!</v>
      </c>
      <c r="GA4" t="e">
        <f>AND(#REF!,"AAAAAH/3/7Y=")</f>
        <v>#REF!</v>
      </c>
      <c r="GB4" t="e">
        <f>AND(#REF!,"AAAAAH/3/7c=")</f>
        <v>#REF!</v>
      </c>
      <c r="GC4" t="e">
        <f>IF(#REF!,"AAAAAH/3/7g=",0)</f>
        <v>#REF!</v>
      </c>
      <c r="GD4" t="e">
        <f>AND(#REF!,"AAAAAH/3/7k=")</f>
        <v>#REF!</v>
      </c>
      <c r="GE4" t="e">
        <f>AND(#REF!,"AAAAAH/3/7o=")</f>
        <v>#REF!</v>
      </c>
      <c r="GF4" t="e">
        <f>AND(#REF!,"AAAAAH/3/7s=")</f>
        <v>#REF!</v>
      </c>
      <c r="GG4" t="e">
        <f>AND(#REF!,"AAAAAH/3/7w=")</f>
        <v>#REF!</v>
      </c>
      <c r="GH4" t="e">
        <f>AND(#REF!,"AAAAAH/3/70=")</f>
        <v>#REF!</v>
      </c>
      <c r="GI4" t="e">
        <f>AND(#REF!,"AAAAAH/3/74=")</f>
        <v>#REF!</v>
      </c>
      <c r="GJ4" t="e">
        <f>AND(#REF!,"AAAAAH/3/78=")</f>
        <v>#REF!</v>
      </c>
      <c r="GK4" t="e">
        <f>AND(#REF!,"AAAAAH/3/8A=")</f>
        <v>#REF!</v>
      </c>
      <c r="GL4" t="e">
        <f>AND(#REF!,"AAAAAH/3/8E=")</f>
        <v>#REF!</v>
      </c>
      <c r="GM4" t="e">
        <f>IF(#REF!,"AAAAAH/3/8I=",0)</f>
        <v>#REF!</v>
      </c>
      <c r="GN4" t="e">
        <f>AND(#REF!,"AAAAAH/3/8M=")</f>
        <v>#REF!</v>
      </c>
      <c r="GO4" t="e">
        <f>AND(#REF!,"AAAAAH/3/8Q=")</f>
        <v>#REF!</v>
      </c>
      <c r="GP4" t="e">
        <f>AND(#REF!,"AAAAAH/3/8U=")</f>
        <v>#REF!</v>
      </c>
      <c r="GQ4" t="e">
        <f>AND(#REF!,"AAAAAH/3/8Y=")</f>
        <v>#REF!</v>
      </c>
      <c r="GR4" t="e">
        <f>AND(#REF!,"AAAAAH/3/8c=")</f>
        <v>#REF!</v>
      </c>
      <c r="GS4" t="e">
        <f>AND(#REF!,"AAAAAH/3/8g=")</f>
        <v>#REF!</v>
      </c>
      <c r="GT4" t="e">
        <f>AND(#REF!,"AAAAAH/3/8k=")</f>
        <v>#REF!</v>
      </c>
      <c r="GU4" t="e">
        <f>AND(#REF!,"AAAAAH/3/8o=")</f>
        <v>#REF!</v>
      </c>
      <c r="GV4" t="e">
        <f>AND(#REF!,"AAAAAH/3/8s=")</f>
        <v>#REF!</v>
      </c>
      <c r="GW4" t="e">
        <f>IF(#REF!,"AAAAAH/3/8w=",0)</f>
        <v>#REF!</v>
      </c>
      <c r="GX4" t="e">
        <f>AND(#REF!,"AAAAAH/3/80=")</f>
        <v>#REF!</v>
      </c>
      <c r="GY4" t="e">
        <f>AND(#REF!,"AAAAAH/3/84=")</f>
        <v>#REF!</v>
      </c>
      <c r="GZ4" t="e">
        <f>AND(#REF!,"AAAAAH/3/88=")</f>
        <v>#REF!</v>
      </c>
      <c r="HA4" t="e">
        <f>AND(#REF!,"AAAAAH/3/9A=")</f>
        <v>#REF!</v>
      </c>
      <c r="HB4" t="e">
        <f>AND(#REF!,"AAAAAH/3/9E=")</f>
        <v>#REF!</v>
      </c>
      <c r="HC4" t="e">
        <f>AND(#REF!,"AAAAAH/3/9I=")</f>
        <v>#REF!</v>
      </c>
      <c r="HD4" t="e">
        <f>AND(#REF!,"AAAAAH/3/9M=")</f>
        <v>#REF!</v>
      </c>
      <c r="HE4" t="e">
        <f>AND(#REF!,"AAAAAH/3/9Q=")</f>
        <v>#REF!</v>
      </c>
      <c r="HF4" t="e">
        <f>AND(#REF!,"AAAAAH/3/9U=")</f>
        <v>#REF!</v>
      </c>
      <c r="HG4" t="e">
        <f>IF(#REF!,"AAAAAH/3/9Y=",0)</f>
        <v>#REF!</v>
      </c>
      <c r="HH4" t="e">
        <f>AND(#REF!,"AAAAAH/3/9c=")</f>
        <v>#REF!</v>
      </c>
      <c r="HI4" t="e">
        <f>AND(#REF!,"AAAAAH/3/9g=")</f>
        <v>#REF!</v>
      </c>
      <c r="HJ4" t="e">
        <f>AND(#REF!,"AAAAAH/3/9k=")</f>
        <v>#REF!</v>
      </c>
      <c r="HK4" t="e">
        <f>AND(#REF!,"AAAAAH/3/9o=")</f>
        <v>#REF!</v>
      </c>
      <c r="HL4" t="e">
        <f>AND(#REF!,"AAAAAH/3/9s=")</f>
        <v>#REF!</v>
      </c>
      <c r="HM4" t="e">
        <f>AND(#REF!,"AAAAAH/3/9w=")</f>
        <v>#REF!</v>
      </c>
      <c r="HN4" t="e">
        <f>AND(#REF!,"AAAAAH/3/90=")</f>
        <v>#REF!</v>
      </c>
      <c r="HO4" t="e">
        <f>AND(#REF!,"AAAAAH/3/94=")</f>
        <v>#REF!</v>
      </c>
      <c r="HP4" t="e">
        <f>AND(#REF!,"AAAAAH/3/98=")</f>
        <v>#REF!</v>
      </c>
      <c r="HQ4" t="e">
        <f>IF(#REF!,"AAAAAH/3/+A=",0)</f>
        <v>#REF!</v>
      </c>
      <c r="HR4" t="e">
        <f>AND(#REF!,"AAAAAH/3/+E=")</f>
        <v>#REF!</v>
      </c>
      <c r="HS4" t="e">
        <f>AND(#REF!,"AAAAAH/3/+I=")</f>
        <v>#REF!</v>
      </c>
      <c r="HT4" t="e">
        <f>AND(#REF!,"AAAAAH/3/+M=")</f>
        <v>#REF!</v>
      </c>
      <c r="HU4" t="e">
        <f>AND(#REF!,"AAAAAH/3/+Q=")</f>
        <v>#REF!</v>
      </c>
      <c r="HV4" t="e">
        <f>AND(#REF!,"AAAAAH/3/+U=")</f>
        <v>#REF!</v>
      </c>
      <c r="HW4" t="e">
        <f>AND(#REF!,"AAAAAH/3/+Y=")</f>
        <v>#REF!</v>
      </c>
      <c r="HX4" t="e">
        <f>AND(#REF!,"AAAAAH/3/+c=")</f>
        <v>#REF!</v>
      </c>
      <c r="HY4" t="e">
        <f>AND(#REF!,"AAAAAH/3/+g=")</f>
        <v>#REF!</v>
      </c>
      <c r="HZ4" t="e">
        <f>AND(#REF!,"AAAAAH/3/+k=")</f>
        <v>#REF!</v>
      </c>
      <c r="IA4" t="e">
        <f>IF(#REF!,"AAAAAH/3/+o=",0)</f>
        <v>#REF!</v>
      </c>
      <c r="IB4" t="e">
        <f>AND(#REF!,"AAAAAH/3/+s=")</f>
        <v>#REF!</v>
      </c>
      <c r="IC4" t="e">
        <f>AND(#REF!,"AAAAAH/3/+w=")</f>
        <v>#REF!</v>
      </c>
      <c r="ID4" t="e">
        <f>AND(#REF!,"AAAAAH/3/+0=")</f>
        <v>#REF!</v>
      </c>
      <c r="IE4" t="e">
        <f>AND(#REF!,"AAAAAH/3/+4=")</f>
        <v>#REF!</v>
      </c>
      <c r="IF4" t="e">
        <f>AND(#REF!,"AAAAAH/3/+8=")</f>
        <v>#REF!</v>
      </c>
      <c r="IG4" t="e">
        <f>AND(#REF!,"AAAAAH/3//A=")</f>
        <v>#REF!</v>
      </c>
      <c r="IH4" t="e">
        <f>AND(#REF!,"AAAAAH/3//E=")</f>
        <v>#REF!</v>
      </c>
      <c r="II4" t="e">
        <f>AND(#REF!,"AAAAAH/3//I=")</f>
        <v>#REF!</v>
      </c>
      <c r="IJ4" t="e">
        <f>AND(#REF!,"AAAAAH/3//M=")</f>
        <v>#REF!</v>
      </c>
      <c r="IK4" t="e">
        <f>IF(#REF!,"AAAAAH/3//Q=",0)</f>
        <v>#REF!</v>
      </c>
      <c r="IL4" t="e">
        <f>AND(#REF!,"AAAAAH/3//U=")</f>
        <v>#REF!</v>
      </c>
      <c r="IM4" t="e">
        <f>AND(#REF!,"AAAAAH/3//Y=")</f>
        <v>#REF!</v>
      </c>
      <c r="IN4" t="e">
        <f>AND(#REF!,"AAAAAH/3//c=")</f>
        <v>#REF!</v>
      </c>
      <c r="IO4" t="e">
        <f>AND(#REF!,"AAAAAH/3//g=")</f>
        <v>#REF!</v>
      </c>
      <c r="IP4" t="e">
        <f>AND(#REF!,"AAAAAH/3//k=")</f>
        <v>#REF!</v>
      </c>
      <c r="IQ4" t="e">
        <f>AND(#REF!,"AAAAAH/3//o=")</f>
        <v>#REF!</v>
      </c>
      <c r="IR4" t="e">
        <f>AND(#REF!,"AAAAAH/3//s=")</f>
        <v>#REF!</v>
      </c>
      <c r="IS4" t="e">
        <f>AND(#REF!,"AAAAAH/3//w=")</f>
        <v>#REF!</v>
      </c>
      <c r="IT4" t="e">
        <f>AND(#REF!,"AAAAAH/3//0=")</f>
        <v>#REF!</v>
      </c>
      <c r="IU4" t="e">
        <f>IF(#REF!,"AAAAAH/3//4=",0)</f>
        <v>#REF!</v>
      </c>
      <c r="IV4" t="e">
        <f>AND(#REF!,"AAAAAH/3//8=")</f>
        <v>#REF!</v>
      </c>
    </row>
    <row r="5" spans="1:256" ht="12.75">
      <c r="A5" t="e">
        <f>AND(#REF!,"AAAAAG9v/wA=")</f>
        <v>#REF!</v>
      </c>
      <c r="B5" t="e">
        <f>AND(#REF!,"AAAAAG9v/wE=")</f>
        <v>#REF!</v>
      </c>
      <c r="C5" t="e">
        <f>AND(#REF!,"AAAAAG9v/wI=")</f>
        <v>#REF!</v>
      </c>
      <c r="D5" t="e">
        <f>AND(#REF!,"AAAAAG9v/wM=")</f>
        <v>#REF!</v>
      </c>
      <c r="E5" t="e">
        <f>AND(#REF!,"AAAAAG9v/wQ=")</f>
        <v>#REF!</v>
      </c>
      <c r="F5" t="e">
        <f>AND(#REF!,"AAAAAG9v/wU=")</f>
        <v>#REF!</v>
      </c>
      <c r="G5" t="e">
        <f>AND(#REF!,"AAAAAG9v/wY=")</f>
        <v>#REF!</v>
      </c>
      <c r="H5" t="e">
        <f>AND(#REF!,"AAAAAG9v/wc=")</f>
        <v>#REF!</v>
      </c>
      <c r="I5" t="e">
        <f>IF(#REF!,"AAAAAG9v/wg=",0)</f>
        <v>#REF!</v>
      </c>
      <c r="J5" t="e">
        <f>AND(#REF!,"AAAAAG9v/wk=")</f>
        <v>#REF!</v>
      </c>
      <c r="K5" t="e">
        <f>AND(#REF!,"AAAAAG9v/wo=")</f>
        <v>#REF!</v>
      </c>
      <c r="L5" t="e">
        <f>AND(#REF!,"AAAAAG9v/ws=")</f>
        <v>#REF!</v>
      </c>
      <c r="M5" t="e">
        <f>AND(#REF!,"AAAAAG9v/ww=")</f>
        <v>#REF!</v>
      </c>
      <c r="N5" t="e">
        <f>AND(#REF!,"AAAAAG9v/w0=")</f>
        <v>#REF!</v>
      </c>
      <c r="O5" t="e">
        <f>AND(#REF!,"AAAAAG9v/w4=")</f>
        <v>#REF!</v>
      </c>
      <c r="P5" t="e">
        <f>AND(#REF!,"AAAAAG9v/w8=")</f>
        <v>#REF!</v>
      </c>
      <c r="Q5" t="e">
        <f>AND(#REF!,"AAAAAG9v/xA=")</f>
        <v>#REF!</v>
      </c>
      <c r="R5" t="e">
        <f>AND(#REF!,"AAAAAG9v/xE=")</f>
        <v>#REF!</v>
      </c>
      <c r="S5" t="e">
        <f>IF(#REF!,"AAAAAG9v/xI=",0)</f>
        <v>#REF!</v>
      </c>
      <c r="T5" t="e">
        <f>AND(#REF!,"AAAAAG9v/xM=")</f>
        <v>#REF!</v>
      </c>
      <c r="U5" t="e">
        <f>AND(#REF!,"AAAAAG9v/xQ=")</f>
        <v>#REF!</v>
      </c>
      <c r="V5" t="e">
        <f>AND(#REF!,"AAAAAG9v/xU=")</f>
        <v>#REF!</v>
      </c>
      <c r="W5" t="e">
        <f>AND(#REF!,"AAAAAG9v/xY=")</f>
        <v>#REF!</v>
      </c>
      <c r="X5" t="e">
        <f>AND(#REF!,"AAAAAG9v/xc=")</f>
        <v>#REF!</v>
      </c>
      <c r="Y5" t="e">
        <f>AND(#REF!,"AAAAAG9v/xg=")</f>
        <v>#REF!</v>
      </c>
      <c r="Z5" t="e">
        <f>AND(#REF!,"AAAAAG9v/xk=")</f>
        <v>#REF!</v>
      </c>
      <c r="AA5" t="e">
        <f>AND(#REF!,"AAAAAG9v/xo=")</f>
        <v>#REF!</v>
      </c>
      <c r="AB5" t="e">
        <f>AND(#REF!,"AAAAAG9v/xs=")</f>
        <v>#REF!</v>
      </c>
      <c r="AC5" t="e">
        <f>IF(#REF!,"AAAAAG9v/xw=",0)</f>
        <v>#REF!</v>
      </c>
      <c r="AD5" t="e">
        <f>AND(#REF!,"AAAAAG9v/x0=")</f>
        <v>#REF!</v>
      </c>
      <c r="AE5" t="e">
        <f>AND(#REF!,"AAAAAG9v/x4=")</f>
        <v>#REF!</v>
      </c>
      <c r="AF5" t="e">
        <f>AND(#REF!,"AAAAAG9v/x8=")</f>
        <v>#REF!</v>
      </c>
      <c r="AG5" t="e">
        <f>AND(#REF!,"AAAAAG9v/yA=")</f>
        <v>#REF!</v>
      </c>
      <c r="AH5" t="e">
        <f>AND(#REF!,"AAAAAG9v/yE=")</f>
        <v>#REF!</v>
      </c>
      <c r="AI5" t="e">
        <f>AND(#REF!,"AAAAAG9v/yI=")</f>
        <v>#REF!</v>
      </c>
      <c r="AJ5" t="e">
        <f>AND(#REF!,"AAAAAG9v/yM=")</f>
        <v>#REF!</v>
      </c>
      <c r="AK5" t="e">
        <f>AND(#REF!,"AAAAAG9v/yQ=")</f>
        <v>#REF!</v>
      </c>
      <c r="AL5" t="e">
        <f>AND(#REF!,"AAAAAG9v/yU=")</f>
        <v>#REF!</v>
      </c>
      <c r="AM5" t="e">
        <f>IF(#REF!,"AAAAAG9v/yY=",0)</f>
        <v>#REF!</v>
      </c>
      <c r="AN5" t="e">
        <f>AND(#REF!,"AAAAAG9v/yc=")</f>
        <v>#REF!</v>
      </c>
      <c r="AO5" t="e">
        <f>AND(#REF!,"AAAAAG9v/yg=")</f>
        <v>#REF!</v>
      </c>
      <c r="AP5" t="e">
        <f>AND(#REF!,"AAAAAG9v/yk=")</f>
        <v>#REF!</v>
      </c>
      <c r="AQ5" t="e">
        <f>AND(#REF!,"AAAAAG9v/yo=")</f>
        <v>#REF!</v>
      </c>
      <c r="AR5" t="e">
        <f>AND(#REF!,"AAAAAG9v/ys=")</f>
        <v>#REF!</v>
      </c>
      <c r="AS5" t="e">
        <f>AND(#REF!,"AAAAAG9v/yw=")</f>
        <v>#REF!</v>
      </c>
      <c r="AT5" t="e">
        <f>AND(#REF!,"AAAAAG9v/y0=")</f>
        <v>#REF!</v>
      </c>
      <c r="AU5" t="e">
        <f>AND(#REF!,"AAAAAG9v/y4=")</f>
        <v>#REF!</v>
      </c>
      <c r="AV5" t="e">
        <f>AND(#REF!,"AAAAAG9v/y8=")</f>
        <v>#REF!</v>
      </c>
      <c r="AW5" t="e">
        <f>IF(#REF!,"AAAAAG9v/zA=",0)</f>
        <v>#REF!</v>
      </c>
      <c r="AX5" t="e">
        <f>AND(#REF!,"AAAAAG9v/zE=")</f>
        <v>#REF!</v>
      </c>
      <c r="AY5" t="e">
        <f>AND(#REF!,"AAAAAG9v/zI=")</f>
        <v>#REF!</v>
      </c>
      <c r="AZ5" t="e">
        <f>AND(#REF!,"AAAAAG9v/zM=")</f>
        <v>#REF!</v>
      </c>
      <c r="BA5" t="e">
        <f>AND(#REF!,"AAAAAG9v/zQ=")</f>
        <v>#REF!</v>
      </c>
      <c r="BB5" t="e">
        <f>AND(#REF!,"AAAAAG9v/zU=")</f>
        <v>#REF!</v>
      </c>
      <c r="BC5" t="e">
        <f>AND(#REF!,"AAAAAG9v/zY=")</f>
        <v>#REF!</v>
      </c>
      <c r="BD5" t="e">
        <f>AND(#REF!,"AAAAAG9v/zc=")</f>
        <v>#REF!</v>
      </c>
      <c r="BE5" t="e">
        <f>AND(#REF!,"AAAAAG9v/zg=")</f>
        <v>#REF!</v>
      </c>
      <c r="BF5" t="e">
        <f>AND(#REF!,"AAAAAG9v/zk=")</f>
        <v>#REF!</v>
      </c>
      <c r="BG5" t="e">
        <f>IF(#REF!,"AAAAAG9v/zo=",0)</f>
        <v>#REF!</v>
      </c>
      <c r="BH5" t="e">
        <f>AND(#REF!,"AAAAAG9v/zs=")</f>
        <v>#REF!</v>
      </c>
      <c r="BI5" t="e">
        <f>AND(#REF!,"AAAAAG9v/zw=")</f>
        <v>#REF!</v>
      </c>
      <c r="BJ5" t="e">
        <f>AND(#REF!,"AAAAAG9v/z0=")</f>
        <v>#REF!</v>
      </c>
      <c r="BK5" t="e">
        <f>AND(#REF!,"AAAAAG9v/z4=")</f>
        <v>#REF!</v>
      </c>
      <c r="BL5" t="e">
        <f>AND(#REF!,"AAAAAG9v/z8=")</f>
        <v>#REF!</v>
      </c>
      <c r="BM5" t="e">
        <f>AND(#REF!,"AAAAAG9v/0A=")</f>
        <v>#REF!</v>
      </c>
      <c r="BN5" t="e">
        <f>AND(#REF!,"AAAAAG9v/0E=")</f>
        <v>#REF!</v>
      </c>
      <c r="BO5" t="e">
        <f>AND(#REF!,"AAAAAG9v/0I=")</f>
        <v>#REF!</v>
      </c>
      <c r="BP5" t="e">
        <f>AND(#REF!,"AAAAAG9v/0M=")</f>
        <v>#REF!</v>
      </c>
      <c r="BQ5" t="e">
        <f>IF(#REF!,"AAAAAG9v/0Q=",0)</f>
        <v>#REF!</v>
      </c>
      <c r="BR5" t="e">
        <f>AND(#REF!,"AAAAAG9v/0U=")</f>
        <v>#REF!</v>
      </c>
      <c r="BS5" t="e">
        <f>AND(#REF!,"AAAAAG9v/0Y=")</f>
        <v>#REF!</v>
      </c>
      <c r="BT5" t="e">
        <f>AND(#REF!,"AAAAAG9v/0c=")</f>
        <v>#REF!</v>
      </c>
      <c r="BU5" t="e">
        <f>AND(#REF!,"AAAAAG9v/0g=")</f>
        <v>#REF!</v>
      </c>
      <c r="BV5" t="e">
        <f>AND(#REF!,"AAAAAG9v/0k=")</f>
        <v>#REF!</v>
      </c>
      <c r="BW5" t="e">
        <f>AND(#REF!,"AAAAAG9v/0o=")</f>
        <v>#REF!</v>
      </c>
      <c r="BX5" t="e">
        <f>AND(#REF!,"AAAAAG9v/0s=")</f>
        <v>#REF!</v>
      </c>
      <c r="BY5" t="e">
        <f>AND(#REF!,"AAAAAG9v/0w=")</f>
        <v>#REF!</v>
      </c>
      <c r="BZ5" t="e">
        <f>AND(#REF!,"AAAAAG9v/00=")</f>
        <v>#REF!</v>
      </c>
      <c r="CA5" t="e">
        <f>IF(#REF!,"AAAAAG9v/04=",0)</f>
        <v>#REF!</v>
      </c>
      <c r="CB5" t="e">
        <f>AND(#REF!,"AAAAAG9v/08=")</f>
        <v>#REF!</v>
      </c>
      <c r="CC5" t="e">
        <f>AND(#REF!,"AAAAAG9v/1A=")</f>
        <v>#REF!</v>
      </c>
      <c r="CD5" t="e">
        <f>AND(#REF!,"AAAAAG9v/1E=")</f>
        <v>#REF!</v>
      </c>
      <c r="CE5" t="e">
        <f>AND(#REF!,"AAAAAG9v/1I=")</f>
        <v>#REF!</v>
      </c>
      <c r="CF5" t="e">
        <f>AND(#REF!,"AAAAAG9v/1M=")</f>
        <v>#REF!</v>
      </c>
      <c r="CG5" t="e">
        <f>AND(#REF!,"AAAAAG9v/1Q=")</f>
        <v>#REF!</v>
      </c>
      <c r="CH5" t="e">
        <f>AND(#REF!,"AAAAAG9v/1U=")</f>
        <v>#REF!</v>
      </c>
      <c r="CI5" t="e">
        <f>AND(#REF!,"AAAAAG9v/1Y=")</f>
        <v>#REF!</v>
      </c>
      <c r="CJ5" t="e">
        <f>AND(#REF!,"AAAAAG9v/1c=")</f>
        <v>#REF!</v>
      </c>
      <c r="CK5" t="e">
        <f>IF(#REF!,"AAAAAG9v/1g=",0)</f>
        <v>#REF!</v>
      </c>
      <c r="CL5" t="e">
        <f>AND(#REF!,"AAAAAG9v/1k=")</f>
        <v>#REF!</v>
      </c>
      <c r="CM5" t="e">
        <f>AND(#REF!,"AAAAAG9v/1o=")</f>
        <v>#REF!</v>
      </c>
      <c r="CN5" t="e">
        <f>AND(#REF!,"AAAAAG9v/1s=")</f>
        <v>#REF!</v>
      </c>
      <c r="CO5" t="e">
        <f>AND(#REF!,"AAAAAG9v/1w=")</f>
        <v>#REF!</v>
      </c>
      <c r="CP5" t="e">
        <f>AND(#REF!,"AAAAAG9v/10=")</f>
        <v>#REF!</v>
      </c>
      <c r="CQ5" t="e">
        <f>AND(#REF!,"AAAAAG9v/14=")</f>
        <v>#REF!</v>
      </c>
      <c r="CR5" t="e">
        <f>AND(#REF!,"AAAAAG9v/18=")</f>
        <v>#REF!</v>
      </c>
      <c r="CS5" t="e">
        <f>AND(#REF!,"AAAAAG9v/2A=")</f>
        <v>#REF!</v>
      </c>
      <c r="CT5" t="e">
        <f>AND(#REF!,"AAAAAG9v/2E=")</f>
        <v>#REF!</v>
      </c>
      <c r="CU5" t="e">
        <f>IF(#REF!,"AAAAAG9v/2I=",0)</f>
        <v>#REF!</v>
      </c>
      <c r="CV5" t="e">
        <f>AND(#REF!,"AAAAAG9v/2M=")</f>
        <v>#REF!</v>
      </c>
      <c r="CW5" t="e">
        <f>AND(#REF!,"AAAAAG9v/2Q=")</f>
        <v>#REF!</v>
      </c>
      <c r="CX5" t="e">
        <f>AND(#REF!,"AAAAAG9v/2U=")</f>
        <v>#REF!</v>
      </c>
      <c r="CY5" t="e">
        <f>AND(#REF!,"AAAAAG9v/2Y=")</f>
        <v>#REF!</v>
      </c>
      <c r="CZ5" t="e">
        <f>AND(#REF!,"AAAAAG9v/2c=")</f>
        <v>#REF!</v>
      </c>
      <c r="DA5" t="e">
        <f>AND(#REF!,"AAAAAG9v/2g=")</f>
        <v>#REF!</v>
      </c>
      <c r="DB5" t="e">
        <f>AND(#REF!,"AAAAAG9v/2k=")</f>
        <v>#REF!</v>
      </c>
      <c r="DC5" t="e">
        <f>AND(#REF!,"AAAAAG9v/2o=")</f>
        <v>#REF!</v>
      </c>
      <c r="DD5" t="e">
        <f>AND(#REF!,"AAAAAG9v/2s=")</f>
        <v>#REF!</v>
      </c>
      <c r="DE5" t="e">
        <f>IF(#REF!,"AAAAAG9v/2w=",0)</f>
        <v>#REF!</v>
      </c>
      <c r="DF5" t="e">
        <f>AND(#REF!,"AAAAAG9v/20=")</f>
        <v>#REF!</v>
      </c>
      <c r="DG5" t="e">
        <f>AND(#REF!,"AAAAAG9v/24=")</f>
        <v>#REF!</v>
      </c>
      <c r="DH5" t="e">
        <f>AND(#REF!,"AAAAAG9v/28=")</f>
        <v>#REF!</v>
      </c>
      <c r="DI5" t="e">
        <f>AND(#REF!,"AAAAAG9v/3A=")</f>
        <v>#REF!</v>
      </c>
      <c r="DJ5" t="e">
        <f>AND(#REF!,"AAAAAG9v/3E=")</f>
        <v>#REF!</v>
      </c>
      <c r="DK5" t="e">
        <f>AND(#REF!,"AAAAAG9v/3I=")</f>
        <v>#REF!</v>
      </c>
      <c r="DL5" t="e">
        <f>AND(#REF!,"AAAAAG9v/3M=")</f>
        <v>#REF!</v>
      </c>
      <c r="DM5" t="e">
        <f>AND(#REF!,"AAAAAG9v/3Q=")</f>
        <v>#REF!</v>
      </c>
      <c r="DN5" t="e">
        <f>AND(#REF!,"AAAAAG9v/3U=")</f>
        <v>#REF!</v>
      </c>
      <c r="DO5" t="e">
        <f>IF(#REF!,"AAAAAG9v/3Y=",0)</f>
        <v>#REF!</v>
      </c>
      <c r="DP5" t="e">
        <f>AND(#REF!,"AAAAAG9v/3c=")</f>
        <v>#REF!</v>
      </c>
      <c r="DQ5" t="e">
        <f>AND(#REF!,"AAAAAG9v/3g=")</f>
        <v>#REF!</v>
      </c>
      <c r="DR5" t="e">
        <f>AND(#REF!,"AAAAAG9v/3k=")</f>
        <v>#REF!</v>
      </c>
      <c r="DS5" t="e">
        <f>AND(#REF!,"AAAAAG9v/3o=")</f>
        <v>#REF!</v>
      </c>
      <c r="DT5" t="e">
        <f>AND(#REF!,"AAAAAG9v/3s=")</f>
        <v>#REF!</v>
      </c>
      <c r="DU5" t="e">
        <f>AND(#REF!,"AAAAAG9v/3w=")</f>
        <v>#REF!</v>
      </c>
      <c r="DV5" t="e">
        <f>AND(#REF!,"AAAAAG9v/30=")</f>
        <v>#REF!</v>
      </c>
      <c r="DW5" t="e">
        <f>AND(#REF!,"AAAAAG9v/34=")</f>
        <v>#REF!</v>
      </c>
      <c r="DX5" t="e">
        <f>AND(#REF!,"AAAAAG9v/38=")</f>
        <v>#REF!</v>
      </c>
      <c r="DY5" t="e">
        <f>IF(#REF!,"AAAAAG9v/4A=",0)</f>
        <v>#REF!</v>
      </c>
      <c r="DZ5" t="e">
        <f>AND(#REF!,"AAAAAG9v/4E=")</f>
        <v>#REF!</v>
      </c>
      <c r="EA5" t="e">
        <f>AND(#REF!,"AAAAAG9v/4I=")</f>
        <v>#REF!</v>
      </c>
      <c r="EB5" t="e">
        <f>AND(#REF!,"AAAAAG9v/4M=")</f>
        <v>#REF!</v>
      </c>
      <c r="EC5" t="e">
        <f>AND(#REF!,"AAAAAG9v/4Q=")</f>
        <v>#REF!</v>
      </c>
      <c r="ED5" t="e">
        <f>AND(#REF!,"AAAAAG9v/4U=")</f>
        <v>#REF!</v>
      </c>
      <c r="EE5" t="e">
        <f>AND(#REF!,"AAAAAG9v/4Y=")</f>
        <v>#REF!</v>
      </c>
      <c r="EF5" t="e">
        <f>AND(#REF!,"AAAAAG9v/4c=")</f>
        <v>#REF!</v>
      </c>
      <c r="EG5" t="e">
        <f>AND(#REF!,"AAAAAG9v/4g=")</f>
        <v>#REF!</v>
      </c>
      <c r="EH5" t="e">
        <f>AND(#REF!,"AAAAAG9v/4k=")</f>
        <v>#REF!</v>
      </c>
      <c r="EI5" t="e">
        <f>IF(#REF!,"AAAAAG9v/4o=",0)</f>
        <v>#REF!</v>
      </c>
      <c r="EJ5" t="e">
        <f>AND(#REF!,"AAAAAG9v/4s=")</f>
        <v>#REF!</v>
      </c>
      <c r="EK5" t="e">
        <f>AND(#REF!,"AAAAAG9v/4w=")</f>
        <v>#REF!</v>
      </c>
      <c r="EL5" t="e">
        <f>AND(#REF!,"AAAAAG9v/40=")</f>
        <v>#REF!</v>
      </c>
      <c r="EM5" t="e">
        <f>AND(#REF!,"AAAAAG9v/44=")</f>
        <v>#REF!</v>
      </c>
      <c r="EN5" t="e">
        <f>AND(#REF!,"AAAAAG9v/48=")</f>
        <v>#REF!</v>
      </c>
      <c r="EO5" t="e">
        <f>AND(#REF!,"AAAAAG9v/5A=")</f>
        <v>#REF!</v>
      </c>
      <c r="EP5" t="e">
        <f>AND(#REF!,"AAAAAG9v/5E=")</f>
        <v>#REF!</v>
      </c>
      <c r="EQ5" t="e">
        <f>AND(#REF!,"AAAAAG9v/5I=")</f>
        <v>#REF!</v>
      </c>
      <c r="ER5" t="e">
        <f>AND(#REF!,"AAAAAG9v/5M=")</f>
        <v>#REF!</v>
      </c>
      <c r="ES5" t="e">
        <f>IF(#REF!,"AAAAAG9v/5Q=",0)</f>
        <v>#REF!</v>
      </c>
      <c r="ET5" t="e">
        <f>AND(#REF!,"AAAAAG9v/5U=")</f>
        <v>#REF!</v>
      </c>
      <c r="EU5" t="e">
        <f>AND(#REF!,"AAAAAG9v/5Y=")</f>
        <v>#REF!</v>
      </c>
      <c r="EV5" t="e">
        <f>AND(#REF!,"AAAAAG9v/5c=")</f>
        <v>#REF!</v>
      </c>
      <c r="EW5" t="e">
        <f>AND(#REF!,"AAAAAG9v/5g=")</f>
        <v>#REF!</v>
      </c>
      <c r="EX5" t="e">
        <f>AND(#REF!,"AAAAAG9v/5k=")</f>
        <v>#REF!</v>
      </c>
      <c r="EY5" t="e">
        <f>AND(#REF!,"AAAAAG9v/5o=")</f>
        <v>#REF!</v>
      </c>
      <c r="EZ5" t="e">
        <f>AND(#REF!,"AAAAAG9v/5s=")</f>
        <v>#REF!</v>
      </c>
      <c r="FA5" t="e">
        <f>AND(#REF!,"AAAAAG9v/5w=")</f>
        <v>#REF!</v>
      </c>
      <c r="FB5" t="e">
        <f>AND(#REF!,"AAAAAG9v/50=")</f>
        <v>#REF!</v>
      </c>
      <c r="FC5" t="e">
        <f>IF(#REF!,"AAAAAG9v/54=",0)</f>
        <v>#REF!</v>
      </c>
      <c r="FD5" t="e">
        <f>AND(#REF!,"AAAAAG9v/58=")</f>
        <v>#REF!</v>
      </c>
      <c r="FE5" t="e">
        <f>AND(#REF!,"AAAAAG9v/6A=")</f>
        <v>#REF!</v>
      </c>
      <c r="FF5" t="e">
        <f>AND(#REF!,"AAAAAG9v/6E=")</f>
        <v>#REF!</v>
      </c>
      <c r="FG5" t="e">
        <f>AND(#REF!,"AAAAAG9v/6I=")</f>
        <v>#REF!</v>
      </c>
      <c r="FH5" t="e">
        <f>AND(#REF!,"AAAAAG9v/6M=")</f>
        <v>#REF!</v>
      </c>
      <c r="FI5" t="e">
        <f>AND(#REF!,"AAAAAG9v/6Q=")</f>
        <v>#REF!</v>
      </c>
      <c r="FJ5" t="e">
        <f>AND(#REF!,"AAAAAG9v/6U=")</f>
        <v>#REF!</v>
      </c>
      <c r="FK5" t="e">
        <f>AND(#REF!,"AAAAAG9v/6Y=")</f>
        <v>#REF!</v>
      </c>
      <c r="FL5" t="e">
        <f>AND(#REF!,"AAAAAG9v/6c=")</f>
        <v>#REF!</v>
      </c>
      <c r="FM5" t="e">
        <f>IF(#REF!,"AAAAAG9v/6g=",0)</f>
        <v>#REF!</v>
      </c>
      <c r="FN5" t="e">
        <f>AND(#REF!,"AAAAAG9v/6k=")</f>
        <v>#REF!</v>
      </c>
      <c r="FO5" t="e">
        <f>AND(#REF!,"AAAAAG9v/6o=")</f>
        <v>#REF!</v>
      </c>
      <c r="FP5" t="e">
        <f>AND(#REF!,"AAAAAG9v/6s=")</f>
        <v>#REF!</v>
      </c>
      <c r="FQ5" t="e">
        <f>AND(#REF!,"AAAAAG9v/6w=")</f>
        <v>#REF!</v>
      </c>
      <c r="FR5" t="e">
        <f>AND(#REF!,"AAAAAG9v/60=")</f>
        <v>#REF!</v>
      </c>
      <c r="FS5" t="e">
        <f>AND(#REF!,"AAAAAG9v/64=")</f>
        <v>#REF!</v>
      </c>
      <c r="FT5" t="e">
        <f>AND(#REF!,"AAAAAG9v/68=")</f>
        <v>#REF!</v>
      </c>
      <c r="FU5" t="e">
        <f>AND(#REF!,"AAAAAG9v/7A=")</f>
        <v>#REF!</v>
      </c>
      <c r="FV5" t="e">
        <f>AND(#REF!,"AAAAAG9v/7E=")</f>
        <v>#REF!</v>
      </c>
      <c r="FW5" t="e">
        <f>IF(#REF!,"AAAAAG9v/7I=",0)</f>
        <v>#REF!</v>
      </c>
      <c r="FX5" t="e">
        <f>AND(#REF!,"AAAAAG9v/7M=")</f>
        <v>#REF!</v>
      </c>
      <c r="FY5" t="e">
        <f>AND(#REF!,"AAAAAG9v/7Q=")</f>
        <v>#REF!</v>
      </c>
      <c r="FZ5" t="e">
        <f>AND(#REF!,"AAAAAG9v/7U=")</f>
        <v>#REF!</v>
      </c>
      <c r="GA5" t="e">
        <f>AND(#REF!,"AAAAAG9v/7Y=")</f>
        <v>#REF!</v>
      </c>
      <c r="GB5" t="e">
        <f>AND(#REF!,"AAAAAG9v/7c=")</f>
        <v>#REF!</v>
      </c>
      <c r="GC5" t="e">
        <f>AND(#REF!,"AAAAAG9v/7g=")</f>
        <v>#REF!</v>
      </c>
      <c r="GD5" t="e">
        <f>AND(#REF!,"AAAAAG9v/7k=")</f>
        <v>#REF!</v>
      </c>
      <c r="GE5" t="e">
        <f>AND(#REF!,"AAAAAG9v/7o=")</f>
        <v>#REF!</v>
      </c>
      <c r="GF5" t="e">
        <f>AND(#REF!,"AAAAAG9v/7s=")</f>
        <v>#REF!</v>
      </c>
      <c r="GG5" t="e">
        <f>IF(#REF!,"AAAAAG9v/7w=",0)</f>
        <v>#REF!</v>
      </c>
      <c r="GH5" t="e">
        <f>AND(#REF!,"AAAAAG9v/70=")</f>
        <v>#REF!</v>
      </c>
      <c r="GI5" t="e">
        <f>AND(#REF!,"AAAAAG9v/74=")</f>
        <v>#REF!</v>
      </c>
      <c r="GJ5" t="e">
        <f>AND(#REF!,"AAAAAG9v/78=")</f>
        <v>#REF!</v>
      </c>
      <c r="GK5" t="e">
        <f>AND(#REF!,"AAAAAG9v/8A=")</f>
        <v>#REF!</v>
      </c>
      <c r="GL5" t="e">
        <f>AND(#REF!,"AAAAAG9v/8E=")</f>
        <v>#REF!</v>
      </c>
      <c r="GM5" t="e">
        <f>AND(#REF!,"AAAAAG9v/8I=")</f>
        <v>#REF!</v>
      </c>
      <c r="GN5" t="e">
        <f>AND(#REF!,"AAAAAG9v/8M=")</f>
        <v>#REF!</v>
      </c>
      <c r="GO5" t="e">
        <f>AND(#REF!,"AAAAAG9v/8Q=")</f>
        <v>#REF!</v>
      </c>
      <c r="GP5" t="e">
        <f>AND(#REF!,"AAAAAG9v/8U=")</f>
        <v>#REF!</v>
      </c>
      <c r="GQ5" t="e">
        <f>IF(#REF!,"AAAAAG9v/8Y=",0)</f>
        <v>#REF!</v>
      </c>
      <c r="GR5" t="e">
        <f>AND(#REF!,"AAAAAG9v/8c=")</f>
        <v>#REF!</v>
      </c>
      <c r="GS5" t="e">
        <f>AND(#REF!,"AAAAAG9v/8g=")</f>
        <v>#REF!</v>
      </c>
      <c r="GT5" t="e">
        <f>AND(#REF!,"AAAAAG9v/8k=")</f>
        <v>#REF!</v>
      </c>
      <c r="GU5" t="e">
        <f>AND(#REF!,"AAAAAG9v/8o=")</f>
        <v>#REF!</v>
      </c>
      <c r="GV5" t="e">
        <f>AND(#REF!,"AAAAAG9v/8s=")</f>
        <v>#REF!</v>
      </c>
      <c r="GW5" t="e">
        <f>AND(#REF!,"AAAAAG9v/8w=")</f>
        <v>#REF!</v>
      </c>
      <c r="GX5" t="e">
        <f>AND(#REF!,"AAAAAG9v/80=")</f>
        <v>#REF!</v>
      </c>
      <c r="GY5" t="e">
        <f>AND(#REF!,"AAAAAG9v/84=")</f>
        <v>#REF!</v>
      </c>
      <c r="GZ5" t="e">
        <f>AND(#REF!,"AAAAAG9v/88=")</f>
        <v>#REF!</v>
      </c>
      <c r="HA5" t="e">
        <f>IF(#REF!,"AAAAAG9v/9A=",0)</f>
        <v>#REF!</v>
      </c>
      <c r="HB5" t="e">
        <f>AND(#REF!,"AAAAAG9v/9E=")</f>
        <v>#REF!</v>
      </c>
      <c r="HC5" t="e">
        <f>AND(#REF!,"AAAAAG9v/9I=")</f>
        <v>#REF!</v>
      </c>
      <c r="HD5" t="e">
        <f>AND(#REF!,"AAAAAG9v/9M=")</f>
        <v>#REF!</v>
      </c>
      <c r="HE5" t="e">
        <f>AND(#REF!,"AAAAAG9v/9Q=")</f>
        <v>#REF!</v>
      </c>
      <c r="HF5" t="e">
        <f>AND(#REF!,"AAAAAG9v/9U=")</f>
        <v>#REF!</v>
      </c>
      <c r="HG5" t="e">
        <f>AND(#REF!,"AAAAAG9v/9Y=")</f>
        <v>#REF!</v>
      </c>
      <c r="HH5" t="e">
        <f>AND(#REF!,"AAAAAG9v/9c=")</f>
        <v>#REF!</v>
      </c>
      <c r="HI5" t="e">
        <f>AND(#REF!,"AAAAAG9v/9g=")</f>
        <v>#REF!</v>
      </c>
      <c r="HJ5" t="e">
        <f>AND(#REF!,"AAAAAG9v/9k=")</f>
        <v>#REF!</v>
      </c>
      <c r="HK5" t="e">
        <f>IF(#REF!,"AAAAAG9v/9o=",0)</f>
        <v>#REF!</v>
      </c>
      <c r="HL5" t="e">
        <f>AND(#REF!,"AAAAAG9v/9s=")</f>
        <v>#REF!</v>
      </c>
      <c r="HM5" t="e">
        <f>AND(#REF!,"AAAAAG9v/9w=")</f>
        <v>#REF!</v>
      </c>
      <c r="HN5" t="e">
        <f>AND(#REF!,"AAAAAG9v/90=")</f>
        <v>#REF!</v>
      </c>
      <c r="HO5" t="e">
        <f>AND(#REF!,"AAAAAG9v/94=")</f>
        <v>#REF!</v>
      </c>
      <c r="HP5" t="e">
        <f>AND(#REF!,"AAAAAG9v/98=")</f>
        <v>#REF!</v>
      </c>
      <c r="HQ5" t="e">
        <f>AND(#REF!,"AAAAAG9v/+A=")</f>
        <v>#REF!</v>
      </c>
      <c r="HR5" t="e">
        <f>AND(#REF!,"AAAAAG9v/+E=")</f>
        <v>#REF!</v>
      </c>
      <c r="HS5" t="e">
        <f>AND(#REF!,"AAAAAG9v/+I=")</f>
        <v>#REF!</v>
      </c>
      <c r="HT5" t="e">
        <f>AND(#REF!,"AAAAAG9v/+M=")</f>
        <v>#REF!</v>
      </c>
      <c r="HU5" t="e">
        <f>IF(#REF!,"AAAAAG9v/+Q=",0)</f>
        <v>#REF!</v>
      </c>
      <c r="HV5" t="e">
        <f>AND(#REF!,"AAAAAG9v/+U=")</f>
        <v>#REF!</v>
      </c>
      <c r="HW5" t="e">
        <f>AND(#REF!,"AAAAAG9v/+Y=")</f>
        <v>#REF!</v>
      </c>
      <c r="HX5" t="e">
        <f>AND(#REF!,"AAAAAG9v/+c=")</f>
        <v>#REF!</v>
      </c>
      <c r="HY5" t="e">
        <f>IF(#REF!,"AAAAAG9v/+g=",0)</f>
        <v>#REF!</v>
      </c>
      <c r="HZ5" t="e">
        <f>AND(#REF!,"AAAAAG9v/+k=")</f>
        <v>#REF!</v>
      </c>
      <c r="IA5" t="e">
        <f>AND(#REF!,"AAAAAG9v/+o=")</f>
        <v>#REF!</v>
      </c>
      <c r="IB5" t="e">
        <f>AND(#REF!,"AAAAAG9v/+s=")</f>
        <v>#REF!</v>
      </c>
      <c r="IC5" t="e">
        <f>IF(#REF!,"AAAAAG9v/+w=",0)</f>
        <v>#REF!</v>
      </c>
      <c r="ID5" t="e">
        <f>AND(#REF!,"AAAAAG9v/+0=")</f>
        <v>#REF!</v>
      </c>
      <c r="IE5" t="e">
        <f>AND(#REF!,"AAAAAG9v/+4=")</f>
        <v>#REF!</v>
      </c>
      <c r="IF5" t="e">
        <f>AND(#REF!,"AAAAAG9v/+8=")</f>
        <v>#REF!</v>
      </c>
      <c r="IG5" t="e">
        <f>IF(#REF!,"AAAAAG9v//A=",0)</f>
        <v>#REF!</v>
      </c>
      <c r="IH5" t="e">
        <f>AND(#REF!,"AAAAAG9v//E=")</f>
        <v>#REF!</v>
      </c>
      <c r="II5" t="e">
        <f>AND(#REF!,"AAAAAG9v//I=")</f>
        <v>#REF!</v>
      </c>
      <c r="IJ5" t="e">
        <f>AND(#REF!,"AAAAAG9v//M=")</f>
        <v>#REF!</v>
      </c>
      <c r="IK5" t="e">
        <f>IF(#REF!,"AAAAAG9v//Q=",0)</f>
        <v>#REF!</v>
      </c>
      <c r="IL5" t="e">
        <f>IF(#REF!,"AAAAAG9v//U=",0)</f>
        <v>#REF!</v>
      </c>
      <c r="IM5" t="e">
        <f>IF(#REF!,"AAAAAG9v//Y=",0)</f>
        <v>#REF!</v>
      </c>
      <c r="IN5" t="e">
        <f>IF(#REF!,"AAAAAG9v//c=",0)</f>
        <v>#REF!</v>
      </c>
      <c r="IO5" t="e">
        <f>IF(#REF!,"AAAAAG9v//g=",0)</f>
        <v>#REF!</v>
      </c>
      <c r="IP5" t="e">
        <f>IF(#REF!,"AAAAAG9v//k=",0)</f>
        <v>#REF!</v>
      </c>
      <c r="IQ5" t="e">
        <f>IF(#REF!,"AAAAAG9v//o=",0)</f>
        <v>#REF!</v>
      </c>
      <c r="IR5" t="e">
        <f>IF(#REF!,"AAAAAG9v//s=",0)</f>
        <v>#REF!</v>
      </c>
      <c r="IS5" t="e">
        <f>IF(#REF!,"AAAAAG9v//w=",0)</f>
        <v>#REF!</v>
      </c>
      <c r="IT5" t="e">
        <f>IF(#REF!,"AAAAAG9v//0=",0)</f>
        <v>#REF!</v>
      </c>
      <c r="IU5" t="e">
        <f>AND(#REF!,"AAAAAG9v//4=")</f>
        <v>#REF!</v>
      </c>
      <c r="IV5" t="e">
        <f>AND(#REF!,"AAAAAG9v//8=")</f>
        <v>#REF!</v>
      </c>
    </row>
    <row r="6" spans="1:256" ht="12.75">
      <c r="A6" t="e">
        <f>AND(#REF!,"AAAAAD/+zwA=")</f>
        <v>#REF!</v>
      </c>
      <c r="B6" t="e">
        <f>AND(#REF!,"AAAAAD/+zwE=")</f>
        <v>#REF!</v>
      </c>
      <c r="C6" t="e">
        <f>AND(#REF!,"AAAAAD/+zwI=")</f>
        <v>#REF!</v>
      </c>
      <c r="D6" t="e">
        <f>AND(#REF!,"AAAAAD/+zwM=")</f>
        <v>#REF!</v>
      </c>
      <c r="E6" t="e">
        <f>AND(#REF!,"AAAAAD/+zwQ=")</f>
        <v>#REF!</v>
      </c>
      <c r="F6" t="e">
        <f>AND(#REF!,"AAAAAD/+zwU=")</f>
        <v>#REF!</v>
      </c>
      <c r="G6" t="e">
        <f>IF(#REF!,"AAAAAD/+zwY=",0)</f>
        <v>#REF!</v>
      </c>
      <c r="H6" t="e">
        <f>AND(#REF!,"AAAAAD/+zwc=")</f>
        <v>#REF!</v>
      </c>
      <c r="I6" t="e">
        <f>AND(#REF!,"AAAAAD/+zwg=")</f>
        <v>#REF!</v>
      </c>
      <c r="J6" t="e">
        <f>AND(#REF!,"AAAAAD/+zwk=")</f>
        <v>#REF!</v>
      </c>
      <c r="K6" t="e">
        <f>AND(#REF!,"AAAAAD/+zwo=")</f>
        <v>#REF!</v>
      </c>
      <c r="L6" t="e">
        <f>AND(#REF!,"AAAAAD/+zws=")</f>
        <v>#REF!</v>
      </c>
      <c r="M6" t="e">
        <f>AND(#REF!,"AAAAAD/+zww=")</f>
        <v>#REF!</v>
      </c>
      <c r="N6" t="e">
        <f>AND(#REF!,"AAAAAD/+zw0=")</f>
        <v>#REF!</v>
      </c>
      <c r="O6" t="e">
        <f>AND(#REF!,"AAAAAD/+zw4=")</f>
        <v>#REF!</v>
      </c>
      <c r="P6" t="e">
        <f>IF(#REF!,"AAAAAD/+zw8=",0)</f>
        <v>#REF!</v>
      </c>
      <c r="Q6" t="e">
        <f>AND(#REF!,"AAAAAD/+zxA=")</f>
        <v>#REF!</v>
      </c>
      <c r="R6" t="e">
        <f>AND(#REF!,"AAAAAD/+zxE=")</f>
        <v>#REF!</v>
      </c>
      <c r="S6" t="e">
        <f>AND(#REF!,"AAAAAD/+zxI=")</f>
        <v>#REF!</v>
      </c>
      <c r="T6" t="e">
        <f>AND(#REF!,"AAAAAD/+zxM=")</f>
        <v>#REF!</v>
      </c>
      <c r="U6" t="e">
        <f>AND(#REF!,"AAAAAD/+zxQ=")</f>
        <v>#REF!</v>
      </c>
      <c r="V6" t="e">
        <f>AND(#REF!,"AAAAAD/+zxU=")</f>
        <v>#REF!</v>
      </c>
      <c r="W6" t="e">
        <f>AND(#REF!,"AAAAAD/+zxY=")</f>
        <v>#REF!</v>
      </c>
      <c r="X6" t="e">
        <f>AND(#REF!,"AAAAAD/+zxc=")</f>
        <v>#REF!</v>
      </c>
      <c r="Y6" t="e">
        <f>IF(#REF!,"AAAAAD/+zxg=",0)</f>
        <v>#REF!</v>
      </c>
      <c r="Z6" t="e">
        <f>AND(#REF!,"AAAAAD/+zxk=")</f>
        <v>#REF!</v>
      </c>
      <c r="AA6" t="e">
        <f>AND(#REF!,"AAAAAD/+zxo=")</f>
        <v>#REF!</v>
      </c>
      <c r="AB6" t="e">
        <f>AND(#REF!,"AAAAAD/+zxs=")</f>
        <v>#REF!</v>
      </c>
      <c r="AC6" t="e">
        <f>AND(#REF!,"AAAAAD/+zxw=")</f>
        <v>#REF!</v>
      </c>
      <c r="AD6" t="e">
        <f>AND(#REF!,"AAAAAD/+zx0=")</f>
        <v>#REF!</v>
      </c>
      <c r="AE6" t="e">
        <f>AND(#REF!,"AAAAAD/+zx4=")</f>
        <v>#REF!</v>
      </c>
      <c r="AF6" t="e">
        <f>AND(#REF!,"AAAAAD/+zx8=")</f>
        <v>#REF!</v>
      </c>
      <c r="AG6" t="e">
        <f>AND(#REF!,"AAAAAD/+zyA=")</f>
        <v>#REF!</v>
      </c>
      <c r="AH6" t="e">
        <f>IF(#REF!,"AAAAAD/+zyE=",0)</f>
        <v>#REF!</v>
      </c>
      <c r="AI6" t="e">
        <f>AND(#REF!,"AAAAAD/+zyI=")</f>
        <v>#REF!</v>
      </c>
      <c r="AJ6" t="e">
        <f>AND(#REF!,"AAAAAD/+zyM=")</f>
        <v>#REF!</v>
      </c>
      <c r="AK6" t="e">
        <f>AND(#REF!,"AAAAAD/+zyQ=")</f>
        <v>#REF!</v>
      </c>
      <c r="AL6" t="e">
        <f>AND(#REF!,"AAAAAD/+zyU=")</f>
        <v>#REF!</v>
      </c>
      <c r="AM6" t="e">
        <f>AND(#REF!,"AAAAAD/+zyY=")</f>
        <v>#REF!</v>
      </c>
      <c r="AN6" t="e">
        <f>AND(#REF!,"AAAAAD/+zyc=")</f>
        <v>#REF!</v>
      </c>
      <c r="AO6" t="e">
        <f>AND(#REF!,"AAAAAD/+zyg=")</f>
        <v>#REF!</v>
      </c>
      <c r="AP6" t="e">
        <f>AND(#REF!,"AAAAAD/+zyk=")</f>
        <v>#REF!</v>
      </c>
      <c r="AQ6" t="e">
        <f>IF(#REF!,"AAAAAD/+zyo=",0)</f>
        <v>#REF!</v>
      </c>
      <c r="AR6" t="e">
        <f>AND(#REF!,"AAAAAD/+zys=")</f>
        <v>#REF!</v>
      </c>
      <c r="AS6" t="e">
        <f>AND(#REF!,"AAAAAD/+zyw=")</f>
        <v>#REF!</v>
      </c>
      <c r="AT6" t="e">
        <f>AND(#REF!,"AAAAAD/+zy0=")</f>
        <v>#REF!</v>
      </c>
      <c r="AU6" t="e">
        <f>AND(#REF!,"AAAAAD/+zy4=")</f>
        <v>#REF!</v>
      </c>
      <c r="AV6" t="e">
        <f>AND(#REF!,"AAAAAD/+zy8=")</f>
        <v>#REF!</v>
      </c>
      <c r="AW6" t="e">
        <f>AND(#REF!,"AAAAAD/+zzA=")</f>
        <v>#REF!</v>
      </c>
      <c r="AX6" t="e">
        <f>AND(#REF!,"AAAAAD/+zzE=")</f>
        <v>#REF!</v>
      </c>
      <c r="AY6" t="e">
        <f>AND(#REF!,"AAAAAD/+zzI=")</f>
        <v>#REF!</v>
      </c>
      <c r="AZ6" t="e">
        <f>IF(#REF!,"AAAAAD/+zzM=",0)</f>
        <v>#REF!</v>
      </c>
      <c r="BA6" t="e">
        <f>AND(#REF!,"AAAAAD/+zzQ=")</f>
        <v>#REF!</v>
      </c>
      <c r="BB6" t="e">
        <f>AND(#REF!,"AAAAAD/+zzU=")</f>
        <v>#REF!</v>
      </c>
      <c r="BC6" t="e">
        <f>AND(#REF!,"AAAAAD/+zzY=")</f>
        <v>#REF!</v>
      </c>
      <c r="BD6" t="e">
        <f>AND(#REF!,"AAAAAD/+zzc=")</f>
        <v>#REF!</v>
      </c>
      <c r="BE6" t="e">
        <f>AND(#REF!,"AAAAAD/+zzg=")</f>
        <v>#REF!</v>
      </c>
      <c r="BF6" t="e">
        <f>AND(#REF!,"AAAAAD/+zzk=")</f>
        <v>#REF!</v>
      </c>
      <c r="BG6" t="e">
        <f>AND(#REF!,"AAAAAD/+zzo=")</f>
        <v>#REF!</v>
      </c>
      <c r="BH6" t="e">
        <f>AND(#REF!,"AAAAAD/+zzs=")</f>
        <v>#REF!</v>
      </c>
      <c r="BI6" t="e">
        <f>IF(#REF!,"AAAAAD/+zzw=",0)</f>
        <v>#REF!</v>
      </c>
      <c r="BJ6" t="e">
        <f>AND(#REF!,"AAAAAD/+zz0=")</f>
        <v>#REF!</v>
      </c>
      <c r="BK6" t="e">
        <f>AND(#REF!,"AAAAAD/+zz4=")</f>
        <v>#REF!</v>
      </c>
      <c r="BL6" t="e">
        <f>AND(#REF!,"AAAAAD/+zz8=")</f>
        <v>#REF!</v>
      </c>
      <c r="BM6" t="e">
        <f>AND(#REF!,"AAAAAD/+z0A=")</f>
        <v>#REF!</v>
      </c>
      <c r="BN6" t="e">
        <f>AND(#REF!,"AAAAAD/+z0E=")</f>
        <v>#REF!</v>
      </c>
      <c r="BO6" t="e">
        <f>AND(#REF!,"AAAAAD/+z0I=")</f>
        <v>#REF!</v>
      </c>
      <c r="BP6" t="e">
        <f>AND(#REF!,"AAAAAD/+z0M=")</f>
        <v>#REF!</v>
      </c>
      <c r="BQ6" t="e">
        <f>AND(#REF!,"AAAAAD/+z0Q=")</f>
        <v>#REF!</v>
      </c>
      <c r="BR6" t="e">
        <f>IF(#REF!,"AAAAAD/+z0U=",0)</f>
        <v>#REF!</v>
      </c>
      <c r="BS6" t="e">
        <f>AND(#REF!,"AAAAAD/+z0Y=")</f>
        <v>#REF!</v>
      </c>
      <c r="BT6" t="e">
        <f>AND(#REF!,"AAAAAD/+z0c=")</f>
        <v>#REF!</v>
      </c>
      <c r="BU6" t="e">
        <f>AND(#REF!,"AAAAAD/+z0g=")</f>
        <v>#REF!</v>
      </c>
      <c r="BV6" t="e">
        <f>AND(#REF!,"AAAAAD/+z0k=")</f>
        <v>#REF!</v>
      </c>
      <c r="BW6" t="e">
        <f>AND(#REF!,"AAAAAD/+z0o=")</f>
        <v>#REF!</v>
      </c>
      <c r="BX6" t="e">
        <f>AND(#REF!,"AAAAAD/+z0s=")</f>
        <v>#REF!</v>
      </c>
      <c r="BY6" t="e">
        <f>AND(#REF!,"AAAAAD/+z0w=")</f>
        <v>#REF!</v>
      </c>
      <c r="BZ6" t="e">
        <f>AND(#REF!,"AAAAAD/+z00=")</f>
        <v>#REF!</v>
      </c>
      <c r="CA6" t="e">
        <f>IF(#REF!,"AAAAAD/+z04=",0)</f>
        <v>#REF!</v>
      </c>
      <c r="CB6" t="e">
        <f>AND(#REF!,"AAAAAD/+z08=")</f>
        <v>#REF!</v>
      </c>
      <c r="CC6" t="e">
        <f>AND(#REF!,"AAAAAD/+z1A=")</f>
        <v>#REF!</v>
      </c>
      <c r="CD6" t="e">
        <f>AND(#REF!,"AAAAAD/+z1E=")</f>
        <v>#REF!</v>
      </c>
      <c r="CE6" t="e">
        <f>AND(#REF!,"AAAAAD/+z1I=")</f>
        <v>#REF!</v>
      </c>
      <c r="CF6" t="e">
        <f>AND(#REF!,"AAAAAD/+z1M=")</f>
        <v>#REF!</v>
      </c>
      <c r="CG6" t="e">
        <f>AND(#REF!,"AAAAAD/+z1Q=")</f>
        <v>#REF!</v>
      </c>
      <c r="CH6" t="e">
        <f>AND(#REF!,"AAAAAD/+z1U=")</f>
        <v>#REF!</v>
      </c>
      <c r="CI6" t="e">
        <f>AND(#REF!,"AAAAAD/+z1Y=")</f>
        <v>#REF!</v>
      </c>
      <c r="CJ6" t="e">
        <f>IF(#REF!,"AAAAAD/+z1c=",0)</f>
        <v>#REF!</v>
      </c>
      <c r="CK6" t="e">
        <f>AND(#REF!,"AAAAAD/+z1g=")</f>
        <v>#REF!</v>
      </c>
      <c r="CL6" t="e">
        <f>AND(#REF!,"AAAAAD/+z1k=")</f>
        <v>#REF!</v>
      </c>
      <c r="CM6" t="e">
        <f>AND(#REF!,"AAAAAD/+z1o=")</f>
        <v>#REF!</v>
      </c>
      <c r="CN6" t="e">
        <f>AND(#REF!,"AAAAAD/+z1s=")</f>
        <v>#REF!</v>
      </c>
      <c r="CO6" t="e">
        <f>AND(#REF!,"AAAAAD/+z1w=")</f>
        <v>#REF!</v>
      </c>
      <c r="CP6" t="e">
        <f>AND(#REF!,"AAAAAD/+z10=")</f>
        <v>#REF!</v>
      </c>
      <c r="CQ6" t="e">
        <f>AND(#REF!,"AAAAAD/+z14=")</f>
        <v>#REF!</v>
      </c>
      <c r="CR6" t="e">
        <f>AND(#REF!,"AAAAAD/+z18=")</f>
        <v>#REF!</v>
      </c>
      <c r="CS6" t="e">
        <f>IF(#REF!,"AAAAAD/+z2A=",0)</f>
        <v>#REF!</v>
      </c>
      <c r="CT6" t="e">
        <f>AND(#REF!,"AAAAAD/+z2E=")</f>
        <v>#REF!</v>
      </c>
      <c r="CU6" t="e">
        <f>AND(#REF!,"AAAAAD/+z2I=")</f>
        <v>#REF!</v>
      </c>
      <c r="CV6" t="e">
        <f>AND(#REF!,"AAAAAD/+z2M=")</f>
        <v>#REF!</v>
      </c>
      <c r="CW6" t="e">
        <f>AND(#REF!,"AAAAAD/+z2Q=")</f>
        <v>#REF!</v>
      </c>
      <c r="CX6" t="e">
        <f>AND(#REF!,"AAAAAD/+z2U=")</f>
        <v>#REF!</v>
      </c>
      <c r="CY6" t="e">
        <f>AND(#REF!,"AAAAAD/+z2Y=")</f>
        <v>#REF!</v>
      </c>
      <c r="CZ6" t="e">
        <f>AND(#REF!,"AAAAAD/+z2c=")</f>
        <v>#REF!</v>
      </c>
      <c r="DA6" t="e">
        <f>AND(#REF!,"AAAAAD/+z2g=")</f>
        <v>#REF!</v>
      </c>
      <c r="DB6" t="e">
        <f>IF(#REF!,"AAAAAD/+z2k=",0)</f>
        <v>#REF!</v>
      </c>
      <c r="DC6" t="e">
        <f>AND(#REF!,"AAAAAD/+z2o=")</f>
        <v>#REF!</v>
      </c>
      <c r="DD6" t="e">
        <f>AND(#REF!,"AAAAAD/+z2s=")</f>
        <v>#REF!</v>
      </c>
      <c r="DE6" t="e">
        <f>AND(#REF!,"AAAAAD/+z2w=")</f>
        <v>#REF!</v>
      </c>
      <c r="DF6" t="e">
        <f>AND(#REF!,"AAAAAD/+z20=")</f>
        <v>#REF!</v>
      </c>
      <c r="DG6" t="e">
        <f>AND(#REF!,"AAAAAD/+z24=")</f>
        <v>#REF!</v>
      </c>
      <c r="DH6" t="e">
        <f>AND(#REF!,"AAAAAD/+z28=")</f>
        <v>#REF!</v>
      </c>
      <c r="DI6" t="e">
        <f>AND(#REF!,"AAAAAD/+z3A=")</f>
        <v>#REF!</v>
      </c>
      <c r="DJ6" t="e">
        <f>AND(#REF!,"AAAAAD/+z3E=")</f>
        <v>#REF!</v>
      </c>
      <c r="DK6" t="e">
        <f>IF(#REF!,"AAAAAD/+z3I=",0)</f>
        <v>#REF!</v>
      </c>
      <c r="DL6" t="e">
        <f>AND(#REF!,"AAAAAD/+z3M=")</f>
        <v>#REF!</v>
      </c>
      <c r="DM6" t="e">
        <f>AND(#REF!,"AAAAAD/+z3Q=")</f>
        <v>#REF!</v>
      </c>
      <c r="DN6" t="e">
        <f>AND(#REF!,"AAAAAD/+z3U=")</f>
        <v>#REF!</v>
      </c>
      <c r="DO6" t="e">
        <f>AND(#REF!,"AAAAAD/+z3Y=")</f>
        <v>#REF!</v>
      </c>
      <c r="DP6" t="e">
        <f>AND(#REF!,"AAAAAD/+z3c=")</f>
        <v>#REF!</v>
      </c>
      <c r="DQ6" t="e">
        <f>AND(#REF!,"AAAAAD/+z3g=")</f>
        <v>#REF!</v>
      </c>
      <c r="DR6" t="e">
        <f>AND(#REF!,"AAAAAD/+z3k=")</f>
        <v>#REF!</v>
      </c>
      <c r="DS6" t="e">
        <f>AND(#REF!,"AAAAAD/+z3o=")</f>
        <v>#REF!</v>
      </c>
      <c r="DT6" t="e">
        <f>IF(#REF!,"AAAAAD/+z3s=",0)</f>
        <v>#REF!</v>
      </c>
      <c r="DU6" t="e">
        <f>AND(#REF!,"AAAAAD/+z3w=")</f>
        <v>#REF!</v>
      </c>
      <c r="DV6" t="e">
        <f>AND(#REF!,"AAAAAD/+z30=")</f>
        <v>#REF!</v>
      </c>
      <c r="DW6" t="e">
        <f>AND(#REF!,"AAAAAD/+z34=")</f>
        <v>#REF!</v>
      </c>
      <c r="DX6" t="e">
        <f>AND(#REF!,"AAAAAD/+z38=")</f>
        <v>#REF!</v>
      </c>
      <c r="DY6" t="e">
        <f>AND(#REF!,"AAAAAD/+z4A=")</f>
        <v>#REF!</v>
      </c>
      <c r="DZ6" t="e">
        <f>AND(#REF!,"AAAAAD/+z4E=")</f>
        <v>#REF!</v>
      </c>
      <c r="EA6" t="e">
        <f>AND(#REF!,"AAAAAD/+z4I=")</f>
        <v>#REF!</v>
      </c>
      <c r="EB6" t="e">
        <f>AND(#REF!,"AAAAAD/+z4M=")</f>
        <v>#REF!</v>
      </c>
      <c r="EC6" t="e">
        <f>IF(#REF!,"AAAAAD/+z4Q=",0)</f>
        <v>#REF!</v>
      </c>
      <c r="ED6" t="e">
        <f>AND(#REF!,"AAAAAD/+z4U=")</f>
        <v>#REF!</v>
      </c>
      <c r="EE6" t="e">
        <f>AND(#REF!,"AAAAAD/+z4Y=")</f>
        <v>#REF!</v>
      </c>
      <c r="EF6" t="e">
        <f>AND(#REF!,"AAAAAD/+z4c=")</f>
        <v>#REF!</v>
      </c>
      <c r="EG6" t="e">
        <f>AND(#REF!,"AAAAAD/+z4g=")</f>
        <v>#REF!</v>
      </c>
      <c r="EH6" t="e">
        <f>AND(#REF!,"AAAAAD/+z4k=")</f>
        <v>#REF!</v>
      </c>
      <c r="EI6" t="e">
        <f>AND(#REF!,"AAAAAD/+z4o=")</f>
        <v>#REF!</v>
      </c>
      <c r="EJ6" t="e">
        <f>AND(#REF!,"AAAAAD/+z4s=")</f>
        <v>#REF!</v>
      </c>
      <c r="EK6" t="e">
        <f>AND(#REF!,"AAAAAD/+z4w=")</f>
        <v>#REF!</v>
      </c>
      <c r="EL6" t="e">
        <f>IF(#REF!,"AAAAAD/+z40=",0)</f>
        <v>#REF!</v>
      </c>
      <c r="EM6" t="e">
        <f>AND(#REF!,"AAAAAD/+z44=")</f>
        <v>#REF!</v>
      </c>
      <c r="EN6" t="e">
        <f>AND(#REF!,"AAAAAD/+z48=")</f>
        <v>#REF!</v>
      </c>
      <c r="EO6" t="e">
        <f>AND(#REF!,"AAAAAD/+z5A=")</f>
        <v>#REF!</v>
      </c>
      <c r="EP6" t="e">
        <f>AND(#REF!,"AAAAAD/+z5E=")</f>
        <v>#REF!</v>
      </c>
      <c r="EQ6" t="e">
        <f>AND(#REF!,"AAAAAD/+z5I=")</f>
        <v>#REF!</v>
      </c>
      <c r="ER6" t="e">
        <f>AND(#REF!,"AAAAAD/+z5M=")</f>
        <v>#REF!</v>
      </c>
      <c r="ES6" t="e">
        <f>AND(#REF!,"AAAAAD/+z5Q=")</f>
        <v>#REF!</v>
      </c>
      <c r="ET6" t="e">
        <f>AND(#REF!,"AAAAAD/+z5U=")</f>
        <v>#REF!</v>
      </c>
      <c r="EU6" t="e">
        <f>IF(#REF!,"AAAAAD/+z5Y=",0)</f>
        <v>#REF!</v>
      </c>
      <c r="EV6" t="e">
        <f>AND(#REF!,"AAAAAD/+z5c=")</f>
        <v>#REF!</v>
      </c>
      <c r="EW6" t="e">
        <f>AND(#REF!,"AAAAAD/+z5g=")</f>
        <v>#REF!</v>
      </c>
      <c r="EX6" t="e">
        <f>AND(#REF!,"AAAAAD/+z5k=")</f>
        <v>#REF!</v>
      </c>
      <c r="EY6" t="e">
        <f>AND(#REF!,"AAAAAD/+z5o=")</f>
        <v>#REF!</v>
      </c>
      <c r="EZ6" t="e">
        <f>AND(#REF!,"AAAAAD/+z5s=")</f>
        <v>#REF!</v>
      </c>
      <c r="FA6" t="e">
        <f>AND(#REF!,"AAAAAD/+z5w=")</f>
        <v>#REF!</v>
      </c>
      <c r="FB6" t="e">
        <f>AND(#REF!,"AAAAAD/+z50=")</f>
        <v>#REF!</v>
      </c>
      <c r="FC6" t="e">
        <f>AND(#REF!,"AAAAAD/+z54=")</f>
        <v>#REF!</v>
      </c>
      <c r="FD6" t="e">
        <f>IF(#REF!,"AAAAAD/+z58=",0)</f>
        <v>#REF!</v>
      </c>
      <c r="FE6" t="e">
        <f>AND(#REF!,"AAAAAD/+z6A=")</f>
        <v>#REF!</v>
      </c>
      <c r="FF6" t="e">
        <f>AND(#REF!,"AAAAAD/+z6E=")</f>
        <v>#REF!</v>
      </c>
      <c r="FG6" t="e">
        <f>AND(#REF!,"AAAAAD/+z6I=")</f>
        <v>#REF!</v>
      </c>
      <c r="FH6" t="e">
        <f>AND(#REF!,"AAAAAD/+z6M=")</f>
        <v>#REF!</v>
      </c>
      <c r="FI6" t="e">
        <f>AND(#REF!,"AAAAAD/+z6Q=")</f>
        <v>#REF!</v>
      </c>
      <c r="FJ6" t="e">
        <f>AND(#REF!,"AAAAAD/+z6U=")</f>
        <v>#REF!</v>
      </c>
      <c r="FK6" t="e">
        <f>AND(#REF!,"AAAAAD/+z6Y=")</f>
        <v>#REF!</v>
      </c>
      <c r="FL6" t="e">
        <f>AND(#REF!,"AAAAAD/+z6c=")</f>
        <v>#REF!</v>
      </c>
      <c r="FM6" t="e">
        <f>IF(#REF!,"AAAAAD/+z6g=",0)</f>
        <v>#REF!</v>
      </c>
      <c r="FN6" t="e">
        <f>AND(#REF!,"AAAAAD/+z6k=")</f>
        <v>#REF!</v>
      </c>
      <c r="FO6" t="e">
        <f>AND(#REF!,"AAAAAD/+z6o=")</f>
        <v>#REF!</v>
      </c>
      <c r="FP6" t="e">
        <f>AND(#REF!,"AAAAAD/+z6s=")</f>
        <v>#REF!</v>
      </c>
      <c r="FQ6" t="e">
        <f>AND(#REF!,"AAAAAD/+z6w=")</f>
        <v>#REF!</v>
      </c>
      <c r="FR6" t="e">
        <f>AND(#REF!,"AAAAAD/+z60=")</f>
        <v>#REF!</v>
      </c>
      <c r="FS6" t="e">
        <f>AND(#REF!,"AAAAAD/+z64=")</f>
        <v>#REF!</v>
      </c>
      <c r="FT6" t="e">
        <f>AND(#REF!,"AAAAAD/+z68=")</f>
        <v>#REF!</v>
      </c>
      <c r="FU6" t="e">
        <f>AND(#REF!,"AAAAAD/+z7A=")</f>
        <v>#REF!</v>
      </c>
      <c r="FV6" t="e">
        <f>IF(#REF!,"AAAAAD/+z7E=",0)</f>
        <v>#REF!</v>
      </c>
      <c r="FW6" t="e">
        <f>AND(#REF!,"AAAAAD/+z7I=")</f>
        <v>#REF!</v>
      </c>
      <c r="FX6" t="e">
        <f>AND(#REF!,"AAAAAD/+z7M=")</f>
        <v>#REF!</v>
      </c>
      <c r="FY6" t="e">
        <f>AND(#REF!,"AAAAAD/+z7Q=")</f>
        <v>#REF!</v>
      </c>
      <c r="FZ6" t="e">
        <f>AND(#REF!,"AAAAAD/+z7U=")</f>
        <v>#REF!</v>
      </c>
      <c r="GA6" t="e">
        <f>AND(#REF!,"AAAAAD/+z7Y=")</f>
        <v>#REF!</v>
      </c>
      <c r="GB6" t="e">
        <f>AND(#REF!,"AAAAAD/+z7c=")</f>
        <v>#REF!</v>
      </c>
      <c r="GC6" t="e">
        <f>AND(#REF!,"AAAAAD/+z7g=")</f>
        <v>#REF!</v>
      </c>
      <c r="GD6" t="e">
        <f>AND(#REF!,"AAAAAD/+z7k=")</f>
        <v>#REF!</v>
      </c>
      <c r="GE6" t="e">
        <f>IF(#REF!,"AAAAAD/+z7o=",0)</f>
        <v>#REF!</v>
      </c>
      <c r="GF6" t="e">
        <f>AND(#REF!,"AAAAAD/+z7s=")</f>
        <v>#REF!</v>
      </c>
      <c r="GG6" t="e">
        <f>AND(#REF!,"AAAAAD/+z7w=")</f>
        <v>#REF!</v>
      </c>
      <c r="GH6" t="e">
        <f>AND(#REF!,"AAAAAD/+z70=")</f>
        <v>#REF!</v>
      </c>
      <c r="GI6" t="e">
        <f>AND(#REF!,"AAAAAD/+z74=")</f>
        <v>#REF!</v>
      </c>
      <c r="GJ6" t="e">
        <f>AND(#REF!,"AAAAAD/+z78=")</f>
        <v>#REF!</v>
      </c>
      <c r="GK6" t="e">
        <f>AND(#REF!,"AAAAAD/+z8A=")</f>
        <v>#REF!</v>
      </c>
      <c r="GL6" t="e">
        <f>AND(#REF!,"AAAAAD/+z8E=")</f>
        <v>#REF!</v>
      </c>
      <c r="GM6" t="e">
        <f>AND(#REF!,"AAAAAD/+z8I=")</f>
        <v>#REF!</v>
      </c>
      <c r="GN6" t="e">
        <f>IF(#REF!,"AAAAAD/+z8M=",0)</f>
        <v>#REF!</v>
      </c>
      <c r="GO6" t="e">
        <f>AND(#REF!,"AAAAAD/+z8Q=")</f>
        <v>#REF!</v>
      </c>
      <c r="GP6" t="e">
        <f>AND(#REF!,"AAAAAD/+z8U=")</f>
        <v>#REF!</v>
      </c>
      <c r="GQ6" t="e">
        <f>AND(#REF!,"AAAAAD/+z8Y=")</f>
        <v>#REF!</v>
      </c>
      <c r="GR6" t="e">
        <f>AND(#REF!,"AAAAAD/+z8c=")</f>
        <v>#REF!</v>
      </c>
      <c r="GS6" t="e">
        <f>AND(#REF!,"AAAAAD/+z8g=")</f>
        <v>#REF!</v>
      </c>
      <c r="GT6" t="e">
        <f>AND(#REF!,"AAAAAD/+z8k=")</f>
        <v>#REF!</v>
      </c>
      <c r="GU6" t="e">
        <f>AND(#REF!,"AAAAAD/+z8o=")</f>
        <v>#REF!</v>
      </c>
      <c r="GV6" t="e">
        <f>AND(#REF!,"AAAAAD/+z8s=")</f>
        <v>#REF!</v>
      </c>
      <c r="GW6" t="e">
        <f>IF(#REF!,"AAAAAD/+z8w=",0)</f>
        <v>#REF!</v>
      </c>
      <c r="GX6" t="e">
        <f>AND(#REF!,"AAAAAD/+z80=")</f>
        <v>#REF!</v>
      </c>
      <c r="GY6" t="e">
        <f>AND(#REF!,"AAAAAD/+z84=")</f>
        <v>#REF!</v>
      </c>
      <c r="GZ6" t="e">
        <f>AND(#REF!,"AAAAAD/+z88=")</f>
        <v>#REF!</v>
      </c>
      <c r="HA6" t="e">
        <f>AND(#REF!,"AAAAAD/+z9A=")</f>
        <v>#REF!</v>
      </c>
      <c r="HB6" t="e">
        <f>AND(#REF!,"AAAAAD/+z9E=")</f>
        <v>#REF!</v>
      </c>
      <c r="HC6" t="e">
        <f>AND(#REF!,"AAAAAD/+z9I=")</f>
        <v>#REF!</v>
      </c>
      <c r="HD6" t="e">
        <f>AND(#REF!,"AAAAAD/+z9M=")</f>
        <v>#REF!</v>
      </c>
      <c r="HE6" t="e">
        <f>AND(#REF!,"AAAAAD/+z9Q=")</f>
        <v>#REF!</v>
      </c>
      <c r="HF6" t="e">
        <f>IF(#REF!,"AAAAAD/+z9U=",0)</f>
        <v>#REF!</v>
      </c>
      <c r="HG6" t="e">
        <f>AND(#REF!,"AAAAAD/+z9Y=")</f>
        <v>#REF!</v>
      </c>
      <c r="HH6" t="e">
        <f>AND(#REF!,"AAAAAD/+z9c=")</f>
        <v>#REF!</v>
      </c>
      <c r="HI6" t="e">
        <f>AND(#REF!,"AAAAAD/+z9g=")</f>
        <v>#REF!</v>
      </c>
      <c r="HJ6" t="e">
        <f>AND(#REF!,"AAAAAD/+z9k=")</f>
        <v>#REF!</v>
      </c>
      <c r="HK6" t="e">
        <f>AND(#REF!,"AAAAAD/+z9o=")</f>
        <v>#REF!</v>
      </c>
      <c r="HL6" t="e">
        <f>AND(#REF!,"AAAAAD/+z9s=")</f>
        <v>#REF!</v>
      </c>
      <c r="HM6" t="e">
        <f>AND(#REF!,"AAAAAD/+z9w=")</f>
        <v>#REF!</v>
      </c>
      <c r="HN6" t="e">
        <f>AND(#REF!,"AAAAAD/+z90=")</f>
        <v>#REF!</v>
      </c>
      <c r="HO6" t="e">
        <f>IF(#REF!,"AAAAAD/+z94=",0)</f>
        <v>#REF!</v>
      </c>
      <c r="HP6" t="e">
        <f>AND(#REF!,"AAAAAD/+z98=")</f>
        <v>#REF!</v>
      </c>
      <c r="HQ6" t="e">
        <f>AND(#REF!,"AAAAAD/+z+A=")</f>
        <v>#REF!</v>
      </c>
      <c r="HR6" t="e">
        <f>AND(#REF!,"AAAAAD/+z+E=")</f>
        <v>#REF!</v>
      </c>
      <c r="HS6" t="e">
        <f>AND(#REF!,"AAAAAD/+z+I=")</f>
        <v>#REF!</v>
      </c>
      <c r="HT6" t="e">
        <f>AND(#REF!,"AAAAAD/+z+M=")</f>
        <v>#REF!</v>
      </c>
      <c r="HU6" t="e">
        <f>AND(#REF!,"AAAAAD/+z+Q=")</f>
        <v>#REF!</v>
      </c>
      <c r="HV6" t="e">
        <f>AND(#REF!,"AAAAAD/+z+U=")</f>
        <v>#REF!</v>
      </c>
      <c r="HW6" t="e">
        <f>AND(#REF!,"AAAAAD/+z+Y=")</f>
        <v>#REF!</v>
      </c>
      <c r="HX6" t="e">
        <f>IF(#REF!,"AAAAAD/+z+c=",0)</f>
        <v>#REF!</v>
      </c>
      <c r="HY6" t="e">
        <f>AND(#REF!,"AAAAAD/+z+g=")</f>
        <v>#REF!</v>
      </c>
      <c r="HZ6" t="e">
        <f>AND(#REF!,"AAAAAD/+z+k=")</f>
        <v>#REF!</v>
      </c>
      <c r="IA6" t="e">
        <f>AND(#REF!,"AAAAAD/+z+o=")</f>
        <v>#REF!</v>
      </c>
      <c r="IB6" t="e">
        <f>AND(#REF!,"AAAAAD/+z+s=")</f>
        <v>#REF!</v>
      </c>
      <c r="IC6" t="e">
        <f>AND(#REF!,"AAAAAD/+z+w=")</f>
        <v>#REF!</v>
      </c>
      <c r="ID6" t="e">
        <f>AND(#REF!,"AAAAAD/+z+0=")</f>
        <v>#REF!</v>
      </c>
      <c r="IE6" t="e">
        <f>AND(#REF!,"AAAAAD/+z+4=")</f>
        <v>#REF!</v>
      </c>
      <c r="IF6" t="e">
        <f>AND(#REF!,"AAAAAD/+z+8=")</f>
        <v>#REF!</v>
      </c>
      <c r="IG6" t="e">
        <f>IF(#REF!,"AAAAAD/+z/A=",0)</f>
        <v>#REF!</v>
      </c>
      <c r="IH6" t="e">
        <f>AND(#REF!,"AAAAAD/+z/E=")</f>
        <v>#REF!</v>
      </c>
      <c r="II6" t="e">
        <f>AND(#REF!,"AAAAAD/+z/I=")</f>
        <v>#REF!</v>
      </c>
      <c r="IJ6" t="e">
        <f>AND(#REF!,"AAAAAD/+z/M=")</f>
        <v>#REF!</v>
      </c>
      <c r="IK6" t="e">
        <f>AND(#REF!,"AAAAAD/+z/Q=")</f>
        <v>#REF!</v>
      </c>
      <c r="IL6" t="e">
        <f>AND(#REF!,"AAAAAD/+z/U=")</f>
        <v>#REF!</v>
      </c>
      <c r="IM6" t="e">
        <f>AND(#REF!,"AAAAAD/+z/Y=")</f>
        <v>#REF!</v>
      </c>
      <c r="IN6" t="e">
        <f>AND(#REF!,"AAAAAD/+z/c=")</f>
        <v>#REF!</v>
      </c>
      <c r="IO6" t="e">
        <f>AND(#REF!,"AAAAAD/+z/g=")</f>
        <v>#REF!</v>
      </c>
      <c r="IP6" t="e">
        <f>IF(#REF!,"AAAAAD/+z/k=",0)</f>
        <v>#REF!</v>
      </c>
      <c r="IQ6" t="e">
        <f>AND(#REF!,"AAAAAD/+z/o=")</f>
        <v>#REF!</v>
      </c>
      <c r="IR6" t="e">
        <f>AND(#REF!,"AAAAAD/+z/s=")</f>
        <v>#REF!</v>
      </c>
      <c r="IS6" t="e">
        <f>AND(#REF!,"AAAAAD/+z/w=")</f>
        <v>#REF!</v>
      </c>
      <c r="IT6" t="e">
        <f>AND(#REF!,"AAAAAD/+z/0=")</f>
        <v>#REF!</v>
      </c>
      <c r="IU6" t="e">
        <f>AND(#REF!,"AAAAAD/+z/4=")</f>
        <v>#REF!</v>
      </c>
      <c r="IV6" t="e">
        <f>AND(#REF!,"AAAAAD/+z/8=")</f>
        <v>#REF!</v>
      </c>
    </row>
    <row r="7" spans="1:256" ht="12.75">
      <c r="A7" t="e">
        <f>AND(#REF!,"AAAAAD0x7AA=")</f>
        <v>#REF!</v>
      </c>
      <c r="B7" t="e">
        <f>AND(#REF!,"AAAAAD0x7AE=")</f>
        <v>#REF!</v>
      </c>
      <c r="C7" t="e">
        <f>IF(#REF!,"AAAAAD0x7AI=",0)</f>
        <v>#REF!</v>
      </c>
      <c r="D7" t="e">
        <f>AND(#REF!,"AAAAAD0x7AM=")</f>
        <v>#REF!</v>
      </c>
      <c r="E7" t="e">
        <f>AND(#REF!,"AAAAAD0x7AQ=")</f>
        <v>#REF!</v>
      </c>
      <c r="F7" t="e">
        <f>AND(#REF!,"AAAAAD0x7AU=")</f>
        <v>#REF!</v>
      </c>
      <c r="G7" t="e">
        <f>AND(#REF!,"AAAAAD0x7AY=")</f>
        <v>#REF!</v>
      </c>
      <c r="H7" t="e">
        <f>AND(#REF!,"AAAAAD0x7Ac=")</f>
        <v>#REF!</v>
      </c>
      <c r="I7" t="e">
        <f>AND(#REF!,"AAAAAD0x7Ag=")</f>
        <v>#REF!</v>
      </c>
      <c r="J7" t="e">
        <f>AND(#REF!,"AAAAAD0x7Ak=")</f>
        <v>#REF!</v>
      </c>
      <c r="K7" t="e">
        <f>AND(#REF!,"AAAAAD0x7Ao=")</f>
        <v>#REF!</v>
      </c>
      <c r="L7" t="e">
        <f>IF(#REF!,"AAAAAD0x7As=",0)</f>
        <v>#REF!</v>
      </c>
      <c r="M7" t="e">
        <f>AND(#REF!,"AAAAAD0x7Aw=")</f>
        <v>#REF!</v>
      </c>
      <c r="N7" t="e">
        <f>AND(#REF!,"AAAAAD0x7A0=")</f>
        <v>#REF!</v>
      </c>
      <c r="O7" t="e">
        <f>AND(#REF!,"AAAAAD0x7A4=")</f>
        <v>#REF!</v>
      </c>
      <c r="P7" t="e">
        <f>AND(#REF!,"AAAAAD0x7A8=")</f>
        <v>#REF!</v>
      </c>
      <c r="Q7" t="e">
        <f>AND(#REF!,"AAAAAD0x7BA=")</f>
        <v>#REF!</v>
      </c>
      <c r="R7" t="e">
        <f>AND(#REF!,"AAAAAD0x7BE=")</f>
        <v>#REF!</v>
      </c>
      <c r="S7" t="e">
        <f>AND(#REF!,"AAAAAD0x7BI=")</f>
        <v>#REF!</v>
      </c>
      <c r="T7" t="e">
        <f>AND(#REF!,"AAAAAD0x7BM=")</f>
        <v>#REF!</v>
      </c>
      <c r="U7" t="e">
        <f>IF(#REF!,"AAAAAD0x7BQ=",0)</f>
        <v>#REF!</v>
      </c>
      <c r="V7" t="e">
        <f>AND(#REF!,"AAAAAD0x7BU=")</f>
        <v>#REF!</v>
      </c>
      <c r="W7" t="e">
        <f>AND(#REF!,"AAAAAD0x7BY=")</f>
        <v>#REF!</v>
      </c>
      <c r="X7" t="e">
        <f>AND(#REF!,"AAAAAD0x7Bc=")</f>
        <v>#REF!</v>
      </c>
      <c r="Y7" t="e">
        <f>AND(#REF!,"AAAAAD0x7Bg=")</f>
        <v>#REF!</v>
      </c>
      <c r="Z7" t="e">
        <f>AND(#REF!,"AAAAAD0x7Bk=")</f>
        <v>#REF!</v>
      </c>
      <c r="AA7" t="e">
        <f>AND(#REF!,"AAAAAD0x7Bo=")</f>
        <v>#REF!</v>
      </c>
      <c r="AB7" t="e">
        <f>AND(#REF!,"AAAAAD0x7Bs=")</f>
        <v>#REF!</v>
      </c>
      <c r="AC7" t="e">
        <f>AND(#REF!,"AAAAAD0x7Bw=")</f>
        <v>#REF!</v>
      </c>
      <c r="AD7" t="e">
        <f>IF(#REF!,"AAAAAD0x7B0=",0)</f>
        <v>#REF!</v>
      </c>
      <c r="AE7" t="e">
        <f>AND(#REF!,"AAAAAD0x7B4=")</f>
        <v>#REF!</v>
      </c>
      <c r="AF7" t="e">
        <f>AND(#REF!,"AAAAAD0x7B8=")</f>
        <v>#REF!</v>
      </c>
      <c r="AG7" t="e">
        <f>AND(#REF!,"AAAAAD0x7CA=")</f>
        <v>#REF!</v>
      </c>
      <c r="AH7" t="e">
        <f>AND(#REF!,"AAAAAD0x7CE=")</f>
        <v>#REF!</v>
      </c>
      <c r="AI7" t="e">
        <f>AND(#REF!,"AAAAAD0x7CI=")</f>
        <v>#REF!</v>
      </c>
      <c r="AJ7" t="e">
        <f>AND(#REF!,"AAAAAD0x7CM=")</f>
        <v>#REF!</v>
      </c>
      <c r="AK7" t="e">
        <f>AND(#REF!,"AAAAAD0x7CQ=")</f>
        <v>#REF!</v>
      </c>
      <c r="AL7" t="e">
        <f>AND(#REF!,"AAAAAD0x7CU=")</f>
        <v>#REF!</v>
      </c>
      <c r="AM7" t="e">
        <f>IF(#REF!,"AAAAAD0x7CY=",0)</f>
        <v>#REF!</v>
      </c>
      <c r="AN7" t="e">
        <f>AND(#REF!,"AAAAAD0x7Cc=")</f>
        <v>#REF!</v>
      </c>
      <c r="AO7" t="e">
        <f>AND(#REF!,"AAAAAD0x7Cg=")</f>
        <v>#REF!</v>
      </c>
      <c r="AP7" t="e">
        <f>AND(#REF!,"AAAAAD0x7Ck=")</f>
        <v>#REF!</v>
      </c>
      <c r="AQ7" t="e">
        <f>AND(#REF!,"AAAAAD0x7Co=")</f>
        <v>#REF!</v>
      </c>
      <c r="AR7" t="e">
        <f>AND(#REF!,"AAAAAD0x7Cs=")</f>
        <v>#REF!</v>
      </c>
      <c r="AS7" t="e">
        <f>AND(#REF!,"AAAAAD0x7Cw=")</f>
        <v>#REF!</v>
      </c>
      <c r="AT7" t="e">
        <f>AND(#REF!,"AAAAAD0x7C0=")</f>
        <v>#REF!</v>
      </c>
      <c r="AU7" t="e">
        <f>AND(#REF!,"AAAAAD0x7C4=")</f>
        <v>#REF!</v>
      </c>
      <c r="AV7" t="e">
        <f>IF(#REF!,"AAAAAD0x7C8=",0)</f>
        <v>#REF!</v>
      </c>
      <c r="AW7" t="e">
        <f>AND(#REF!,"AAAAAD0x7DA=")</f>
        <v>#REF!</v>
      </c>
      <c r="AX7" t="e">
        <f>AND(#REF!,"AAAAAD0x7DE=")</f>
        <v>#REF!</v>
      </c>
      <c r="AY7" t="e">
        <f>AND(#REF!,"AAAAAD0x7DI=")</f>
        <v>#REF!</v>
      </c>
      <c r="AZ7" t="e">
        <f>AND(#REF!,"AAAAAD0x7DM=")</f>
        <v>#REF!</v>
      </c>
      <c r="BA7" t="e">
        <f>AND(#REF!,"AAAAAD0x7DQ=")</f>
        <v>#REF!</v>
      </c>
      <c r="BB7" t="e">
        <f>AND(#REF!,"AAAAAD0x7DU=")</f>
        <v>#REF!</v>
      </c>
      <c r="BC7" t="e">
        <f>AND(#REF!,"AAAAAD0x7DY=")</f>
        <v>#REF!</v>
      </c>
      <c r="BD7" t="e">
        <f>AND(#REF!,"AAAAAD0x7Dc=")</f>
        <v>#REF!</v>
      </c>
      <c r="BE7" t="e">
        <f>IF(#REF!,"AAAAAD0x7Dg=",0)</f>
        <v>#REF!</v>
      </c>
      <c r="BF7" t="e">
        <f>AND(#REF!,"AAAAAD0x7Dk=")</f>
        <v>#REF!</v>
      </c>
      <c r="BG7" t="e">
        <f>AND(#REF!,"AAAAAD0x7Do=")</f>
        <v>#REF!</v>
      </c>
      <c r="BH7" t="e">
        <f>AND(#REF!,"AAAAAD0x7Ds=")</f>
        <v>#REF!</v>
      </c>
      <c r="BI7" t="e">
        <f>AND(#REF!,"AAAAAD0x7Dw=")</f>
        <v>#REF!</v>
      </c>
      <c r="BJ7" t="e">
        <f>AND(#REF!,"AAAAAD0x7D0=")</f>
        <v>#REF!</v>
      </c>
      <c r="BK7" t="e">
        <f>AND(#REF!,"AAAAAD0x7D4=")</f>
        <v>#REF!</v>
      </c>
      <c r="BL7" t="e">
        <f>AND(#REF!,"AAAAAD0x7D8=")</f>
        <v>#REF!</v>
      </c>
      <c r="BM7" t="e">
        <f>AND(#REF!,"AAAAAD0x7EA=")</f>
        <v>#REF!</v>
      </c>
      <c r="BN7" t="e">
        <f>IF(#REF!,"AAAAAD0x7EE=",0)</f>
        <v>#REF!</v>
      </c>
      <c r="BO7" t="e">
        <f>AND(#REF!,"AAAAAD0x7EI=")</f>
        <v>#REF!</v>
      </c>
      <c r="BP7" t="e">
        <f>AND(#REF!,"AAAAAD0x7EM=")</f>
        <v>#REF!</v>
      </c>
      <c r="BQ7" t="e">
        <f>AND(#REF!,"AAAAAD0x7EQ=")</f>
        <v>#REF!</v>
      </c>
      <c r="BR7" t="e">
        <f>AND(#REF!,"AAAAAD0x7EU=")</f>
        <v>#REF!</v>
      </c>
      <c r="BS7" t="e">
        <f>AND(#REF!,"AAAAAD0x7EY=")</f>
        <v>#REF!</v>
      </c>
      <c r="BT7" t="e">
        <f>AND(#REF!,"AAAAAD0x7Ec=")</f>
        <v>#REF!</v>
      </c>
      <c r="BU7" t="e">
        <f>AND(#REF!,"AAAAAD0x7Eg=")</f>
        <v>#REF!</v>
      </c>
      <c r="BV7" t="e">
        <f>AND(#REF!,"AAAAAD0x7Ek=")</f>
        <v>#REF!</v>
      </c>
      <c r="BW7" t="e">
        <f>IF(#REF!,"AAAAAD0x7Eo=",0)</f>
        <v>#REF!</v>
      </c>
      <c r="BX7" t="e">
        <f>AND(#REF!,"AAAAAD0x7Es=")</f>
        <v>#REF!</v>
      </c>
      <c r="BY7" t="e">
        <f>AND(#REF!,"AAAAAD0x7Ew=")</f>
        <v>#REF!</v>
      </c>
      <c r="BZ7" t="e">
        <f>AND(#REF!,"AAAAAD0x7E0=")</f>
        <v>#REF!</v>
      </c>
      <c r="CA7" t="e">
        <f>AND(#REF!,"AAAAAD0x7E4=")</f>
        <v>#REF!</v>
      </c>
      <c r="CB7" t="e">
        <f>AND(#REF!,"AAAAAD0x7E8=")</f>
        <v>#REF!</v>
      </c>
      <c r="CC7" t="e">
        <f>AND(#REF!,"AAAAAD0x7FA=")</f>
        <v>#REF!</v>
      </c>
      <c r="CD7" t="e">
        <f>AND(#REF!,"AAAAAD0x7FE=")</f>
        <v>#REF!</v>
      </c>
      <c r="CE7" t="e">
        <f>AND(#REF!,"AAAAAD0x7FI=")</f>
        <v>#REF!</v>
      </c>
      <c r="CF7" t="e">
        <f>IF(#REF!,"AAAAAD0x7FM=",0)</f>
        <v>#REF!</v>
      </c>
      <c r="CG7" t="e">
        <f>AND(#REF!,"AAAAAD0x7FQ=")</f>
        <v>#REF!</v>
      </c>
      <c r="CH7" t="e">
        <f>AND(#REF!,"AAAAAD0x7FU=")</f>
        <v>#REF!</v>
      </c>
      <c r="CI7" t="e">
        <f>AND(#REF!,"AAAAAD0x7FY=")</f>
        <v>#REF!</v>
      </c>
      <c r="CJ7" t="e">
        <f>AND(#REF!,"AAAAAD0x7Fc=")</f>
        <v>#REF!</v>
      </c>
      <c r="CK7" t="e">
        <f>AND(#REF!,"AAAAAD0x7Fg=")</f>
        <v>#REF!</v>
      </c>
      <c r="CL7" t="e">
        <f>AND(#REF!,"AAAAAD0x7Fk=")</f>
        <v>#REF!</v>
      </c>
      <c r="CM7" t="e">
        <f>AND(#REF!,"AAAAAD0x7Fo=")</f>
        <v>#REF!</v>
      </c>
      <c r="CN7" t="e">
        <f>AND(#REF!,"AAAAAD0x7Fs=")</f>
        <v>#REF!</v>
      </c>
      <c r="CO7" t="e">
        <f>IF(#REF!,"AAAAAD0x7Fw=",0)</f>
        <v>#REF!</v>
      </c>
      <c r="CP7" t="e">
        <f>AND(#REF!,"AAAAAD0x7F0=")</f>
        <v>#REF!</v>
      </c>
      <c r="CQ7" t="e">
        <f>AND(#REF!,"AAAAAD0x7F4=")</f>
        <v>#REF!</v>
      </c>
      <c r="CR7" t="e">
        <f>AND(#REF!,"AAAAAD0x7F8=")</f>
        <v>#REF!</v>
      </c>
      <c r="CS7" t="e">
        <f>AND(#REF!,"AAAAAD0x7GA=")</f>
        <v>#REF!</v>
      </c>
      <c r="CT7" t="e">
        <f>AND(#REF!,"AAAAAD0x7GE=")</f>
        <v>#REF!</v>
      </c>
      <c r="CU7" t="e">
        <f>AND(#REF!,"AAAAAD0x7GI=")</f>
        <v>#REF!</v>
      </c>
      <c r="CV7" t="e">
        <f>AND(#REF!,"AAAAAD0x7GM=")</f>
        <v>#REF!</v>
      </c>
      <c r="CW7" t="e">
        <f>AND(#REF!,"AAAAAD0x7GQ=")</f>
        <v>#REF!</v>
      </c>
      <c r="CX7" t="e">
        <f>IF(#REF!,"AAAAAD0x7GU=",0)</f>
        <v>#REF!</v>
      </c>
      <c r="CY7" t="e">
        <f>AND(#REF!,"AAAAAD0x7GY=")</f>
        <v>#REF!</v>
      </c>
      <c r="CZ7" t="e">
        <f>AND(#REF!,"AAAAAD0x7Gc=")</f>
        <v>#REF!</v>
      </c>
      <c r="DA7" t="e">
        <f>AND(#REF!,"AAAAAD0x7Gg=")</f>
        <v>#REF!</v>
      </c>
      <c r="DB7" t="e">
        <f>AND(#REF!,"AAAAAD0x7Gk=")</f>
        <v>#REF!</v>
      </c>
      <c r="DC7" t="e">
        <f>AND(#REF!,"AAAAAD0x7Go=")</f>
        <v>#REF!</v>
      </c>
      <c r="DD7" t="e">
        <f>AND(#REF!,"AAAAAD0x7Gs=")</f>
        <v>#REF!</v>
      </c>
      <c r="DE7" t="e">
        <f>AND(#REF!,"AAAAAD0x7Gw=")</f>
        <v>#REF!</v>
      </c>
      <c r="DF7" t="e">
        <f>AND(#REF!,"AAAAAD0x7G0=")</f>
        <v>#REF!</v>
      </c>
      <c r="DG7" t="e">
        <f>IF(#REF!,"AAAAAD0x7G4=",0)</f>
        <v>#REF!</v>
      </c>
      <c r="DH7" t="e">
        <f>AND(#REF!,"AAAAAD0x7G8=")</f>
        <v>#REF!</v>
      </c>
      <c r="DI7" t="e">
        <f>AND(#REF!,"AAAAAD0x7HA=")</f>
        <v>#REF!</v>
      </c>
      <c r="DJ7" t="e">
        <f>AND(#REF!,"AAAAAD0x7HE=")</f>
        <v>#REF!</v>
      </c>
      <c r="DK7" t="e">
        <f>AND(#REF!,"AAAAAD0x7HI=")</f>
        <v>#REF!</v>
      </c>
      <c r="DL7" t="e">
        <f>AND(#REF!,"AAAAAD0x7HM=")</f>
        <v>#REF!</v>
      </c>
      <c r="DM7" t="e">
        <f>AND(#REF!,"AAAAAD0x7HQ=")</f>
        <v>#REF!</v>
      </c>
      <c r="DN7" t="e">
        <f>AND(#REF!,"AAAAAD0x7HU=")</f>
        <v>#REF!</v>
      </c>
      <c r="DO7" t="e">
        <f>AND(#REF!,"AAAAAD0x7HY=")</f>
        <v>#REF!</v>
      </c>
      <c r="DP7" t="e">
        <f>IF(#REF!,"AAAAAD0x7Hc=",0)</f>
        <v>#REF!</v>
      </c>
      <c r="DQ7" t="e">
        <f>AND(#REF!,"AAAAAD0x7Hg=")</f>
        <v>#REF!</v>
      </c>
      <c r="DR7" t="e">
        <f>AND(#REF!,"AAAAAD0x7Hk=")</f>
        <v>#REF!</v>
      </c>
      <c r="DS7" t="e">
        <f>AND(#REF!,"AAAAAD0x7Ho=")</f>
        <v>#REF!</v>
      </c>
      <c r="DT7" t="e">
        <f>AND(#REF!,"AAAAAD0x7Hs=")</f>
        <v>#REF!</v>
      </c>
      <c r="DU7" t="e">
        <f>AND(#REF!,"AAAAAD0x7Hw=")</f>
        <v>#REF!</v>
      </c>
      <c r="DV7" t="e">
        <f>AND(#REF!,"AAAAAD0x7H0=")</f>
        <v>#REF!</v>
      </c>
      <c r="DW7" t="e">
        <f>AND(#REF!,"AAAAAD0x7H4=")</f>
        <v>#REF!</v>
      </c>
      <c r="DX7" t="e">
        <f>AND(#REF!,"AAAAAD0x7H8=")</f>
        <v>#REF!</v>
      </c>
      <c r="DY7" t="e">
        <f>IF(#REF!,"AAAAAD0x7IA=",0)</f>
        <v>#REF!</v>
      </c>
      <c r="DZ7" t="e">
        <f>AND(#REF!,"AAAAAD0x7IE=")</f>
        <v>#REF!</v>
      </c>
      <c r="EA7" t="e">
        <f>AND(#REF!,"AAAAAD0x7II=")</f>
        <v>#REF!</v>
      </c>
      <c r="EB7" t="e">
        <f>AND(#REF!,"AAAAAD0x7IM=")</f>
        <v>#REF!</v>
      </c>
      <c r="EC7" t="e">
        <f>IF(#REF!,"AAAAAD0x7IQ=",0)</f>
        <v>#REF!</v>
      </c>
      <c r="ED7" t="e">
        <f>AND(#REF!,"AAAAAD0x7IU=")</f>
        <v>#REF!</v>
      </c>
      <c r="EE7" t="e">
        <f>AND(#REF!,"AAAAAD0x7IY=")</f>
        <v>#REF!</v>
      </c>
      <c r="EF7" t="e">
        <f>AND(#REF!,"AAAAAD0x7Ic=")</f>
        <v>#REF!</v>
      </c>
      <c r="EG7" t="e">
        <f>IF(#REF!,"AAAAAD0x7Ig=",0)</f>
        <v>#REF!</v>
      </c>
      <c r="EH7" t="e">
        <f>AND(#REF!,"AAAAAD0x7Ik=")</f>
        <v>#REF!</v>
      </c>
      <c r="EI7" t="e">
        <f>AND(#REF!,"AAAAAD0x7Io=")</f>
        <v>#REF!</v>
      </c>
      <c r="EJ7" t="e">
        <f>AND(#REF!,"AAAAAD0x7Is=")</f>
        <v>#REF!</v>
      </c>
      <c r="EK7" t="e">
        <f>IF(#REF!,"AAAAAD0x7Iw=",0)</f>
        <v>#REF!</v>
      </c>
      <c r="EL7" t="e">
        <f>AND(#REF!,"AAAAAD0x7I0=")</f>
        <v>#REF!</v>
      </c>
      <c r="EM7" t="e">
        <f>AND(#REF!,"AAAAAD0x7I4=")</f>
        <v>#REF!</v>
      </c>
      <c r="EN7" t="e">
        <f>AND(#REF!,"AAAAAD0x7I8=")</f>
        <v>#REF!</v>
      </c>
      <c r="EO7" t="e">
        <f>IF(#REF!,"AAAAAD0x7JA=",0)</f>
        <v>#REF!</v>
      </c>
      <c r="EP7" t="e">
        <f>IF(#REF!,"AAAAAD0x7JE=",0)</f>
        <v>#REF!</v>
      </c>
      <c r="EQ7" t="e">
        <f>IF(#REF!,"AAAAAD0x7JI=",0)</f>
        <v>#REF!</v>
      </c>
      <c r="ER7" t="e">
        <f>IF(#REF!,"AAAAAD0x7JM=",0)</f>
        <v>#REF!</v>
      </c>
      <c r="ES7" t="e">
        <f>IF(#REF!,"AAAAAD0x7JQ=",0)</f>
        <v>#REF!</v>
      </c>
      <c r="ET7" t="e">
        <f>IF(#REF!,"AAAAAD0x7JU=",0)</f>
        <v>#REF!</v>
      </c>
      <c r="EU7" t="e">
        <f>IF(#REF!,"AAAAAD0x7JY=",0)</f>
        <v>#REF!</v>
      </c>
      <c r="EV7" t="e">
        <f>IF(#REF!,"AAAAAD0x7Jc=",0)</f>
        <v>#REF!</v>
      </c>
      <c r="EW7" t="e">
        <f>IF(#REF!,"AAAAAD0x7Jg=",0)</f>
        <v>#REF!</v>
      </c>
      <c r="EX7" t="e">
        <f>AND(#REF!,"AAAAAD0x7Jk=")</f>
        <v>#REF!</v>
      </c>
      <c r="EY7" t="e">
        <f>AND(#REF!,"AAAAAD0x7Jo=")</f>
        <v>#REF!</v>
      </c>
      <c r="EZ7" t="e">
        <f>AND(#REF!,"AAAAAD0x7Js=")</f>
        <v>#REF!</v>
      </c>
      <c r="FA7" t="e">
        <f>AND(#REF!,"AAAAAD0x7Jw=")</f>
        <v>#REF!</v>
      </c>
      <c r="FB7" t="e">
        <f>AND(#REF!,"AAAAAD0x7J0=")</f>
        <v>#REF!</v>
      </c>
      <c r="FC7" t="e">
        <f>AND(#REF!,"AAAAAD0x7J4=")</f>
        <v>#REF!</v>
      </c>
      <c r="FD7" t="e">
        <f>AND(#REF!,"AAAAAD0x7J8=")</f>
        <v>#REF!</v>
      </c>
      <c r="FE7" t="e">
        <f>AND(#REF!,"AAAAAD0x7KA=")</f>
        <v>#REF!</v>
      </c>
      <c r="FF7" t="e">
        <f>IF(#REF!,"AAAAAD0x7KE=",0)</f>
        <v>#REF!</v>
      </c>
      <c r="FG7" t="e">
        <f>AND(#REF!,"AAAAAD0x7KI=")</f>
        <v>#REF!</v>
      </c>
      <c r="FH7" t="e">
        <f>AND(#REF!,"AAAAAD0x7KM=")</f>
        <v>#REF!</v>
      </c>
      <c r="FI7" t="e">
        <f>AND(#REF!,"AAAAAD0x7KQ=")</f>
        <v>#REF!</v>
      </c>
      <c r="FJ7" t="e">
        <f>AND(#REF!,"AAAAAD0x7KU=")</f>
        <v>#REF!</v>
      </c>
      <c r="FK7" t="e">
        <f>AND(#REF!,"AAAAAD0x7KY=")</f>
        <v>#REF!</v>
      </c>
      <c r="FL7" t="e">
        <f>AND(#REF!,"AAAAAD0x7Kc=")</f>
        <v>#REF!</v>
      </c>
      <c r="FM7" t="e">
        <f>AND(#REF!,"AAAAAD0x7Kg=")</f>
        <v>#REF!</v>
      </c>
      <c r="FN7" t="e">
        <f>AND(#REF!,"AAAAAD0x7Kk=")</f>
        <v>#REF!</v>
      </c>
      <c r="FO7" t="e">
        <f>IF(#REF!,"AAAAAD0x7Ko=",0)</f>
        <v>#REF!</v>
      </c>
      <c r="FP7" t="e">
        <f>AND(#REF!,"AAAAAD0x7Ks=")</f>
        <v>#REF!</v>
      </c>
      <c r="FQ7" t="e">
        <f>AND(#REF!,"AAAAAD0x7Kw=")</f>
        <v>#REF!</v>
      </c>
      <c r="FR7" t="e">
        <f>AND(#REF!,"AAAAAD0x7K0=")</f>
        <v>#REF!</v>
      </c>
      <c r="FS7" t="e">
        <f>AND(#REF!,"AAAAAD0x7K4=")</f>
        <v>#REF!</v>
      </c>
      <c r="FT7" t="e">
        <f>AND(#REF!,"AAAAAD0x7K8=")</f>
        <v>#REF!</v>
      </c>
      <c r="FU7" t="e">
        <f>AND(#REF!,"AAAAAD0x7LA=")</f>
        <v>#REF!</v>
      </c>
      <c r="FV7" t="e">
        <f>AND(#REF!,"AAAAAD0x7LE=")</f>
        <v>#REF!</v>
      </c>
      <c r="FW7" t="e">
        <f>AND(#REF!,"AAAAAD0x7LI=")</f>
        <v>#REF!</v>
      </c>
      <c r="FX7" t="e">
        <f>IF(#REF!,"AAAAAD0x7LM=",0)</f>
        <v>#REF!</v>
      </c>
      <c r="FY7" t="e">
        <f>AND(#REF!,"AAAAAD0x7LQ=")</f>
        <v>#REF!</v>
      </c>
      <c r="FZ7" t="e">
        <f>AND(#REF!,"AAAAAD0x7LU=")</f>
        <v>#REF!</v>
      </c>
      <c r="GA7" t="e">
        <f>AND(#REF!,"AAAAAD0x7LY=")</f>
        <v>#REF!</v>
      </c>
      <c r="GB7" t="e">
        <f>AND(#REF!,"AAAAAD0x7Lc=")</f>
        <v>#REF!</v>
      </c>
      <c r="GC7" t="e">
        <f>AND(#REF!,"AAAAAD0x7Lg=")</f>
        <v>#REF!</v>
      </c>
      <c r="GD7" t="e">
        <f>AND(#REF!,"AAAAAD0x7Lk=")</f>
        <v>#REF!</v>
      </c>
      <c r="GE7" t="e">
        <f>AND(#REF!,"AAAAAD0x7Lo=")</f>
        <v>#REF!</v>
      </c>
      <c r="GF7" t="e">
        <f>AND(#REF!,"AAAAAD0x7Ls=")</f>
        <v>#REF!</v>
      </c>
      <c r="GG7" t="e">
        <f>IF(#REF!,"AAAAAD0x7Lw=",0)</f>
        <v>#REF!</v>
      </c>
      <c r="GH7" t="e">
        <f>AND(#REF!,"AAAAAD0x7L0=")</f>
        <v>#REF!</v>
      </c>
      <c r="GI7" t="e">
        <f>AND(#REF!,"AAAAAD0x7L4=")</f>
        <v>#REF!</v>
      </c>
      <c r="GJ7" t="e">
        <f>AND(#REF!,"AAAAAD0x7L8=")</f>
        <v>#REF!</v>
      </c>
      <c r="GK7" t="e">
        <f>AND(#REF!,"AAAAAD0x7MA=")</f>
        <v>#REF!</v>
      </c>
      <c r="GL7" t="e">
        <f>AND(#REF!,"AAAAAD0x7ME=")</f>
        <v>#REF!</v>
      </c>
      <c r="GM7" t="e">
        <f>AND(#REF!,"AAAAAD0x7MI=")</f>
        <v>#REF!</v>
      </c>
      <c r="GN7" t="e">
        <f>AND(#REF!,"AAAAAD0x7MM=")</f>
        <v>#REF!</v>
      </c>
      <c r="GO7" t="e">
        <f>AND(#REF!,"AAAAAD0x7MQ=")</f>
        <v>#REF!</v>
      </c>
      <c r="GP7" t="e">
        <f>IF(#REF!,"AAAAAD0x7MU=",0)</f>
        <v>#REF!</v>
      </c>
      <c r="GQ7" t="e">
        <f>AND(#REF!,"AAAAAD0x7MY=")</f>
        <v>#REF!</v>
      </c>
      <c r="GR7" t="e">
        <f>AND(#REF!,"AAAAAD0x7Mc=")</f>
        <v>#REF!</v>
      </c>
      <c r="GS7" t="e">
        <f>AND(#REF!,"AAAAAD0x7Mg=")</f>
        <v>#REF!</v>
      </c>
      <c r="GT7" t="e">
        <f>AND(#REF!,"AAAAAD0x7Mk=")</f>
        <v>#REF!</v>
      </c>
      <c r="GU7" t="e">
        <f>AND(#REF!,"AAAAAD0x7Mo=")</f>
        <v>#REF!</v>
      </c>
      <c r="GV7" t="e">
        <f>AND(#REF!,"AAAAAD0x7Ms=")</f>
        <v>#REF!</v>
      </c>
      <c r="GW7" t="e">
        <f>AND(#REF!,"AAAAAD0x7Mw=")</f>
        <v>#REF!</v>
      </c>
      <c r="GX7" t="e">
        <f>AND(#REF!,"AAAAAD0x7M0=")</f>
        <v>#REF!</v>
      </c>
      <c r="GY7" t="e">
        <f>IF(#REF!,"AAAAAD0x7M4=",0)</f>
        <v>#REF!</v>
      </c>
      <c r="GZ7" t="e">
        <f>AND(#REF!,"AAAAAD0x7M8=")</f>
        <v>#REF!</v>
      </c>
      <c r="HA7" t="e">
        <f>AND(#REF!,"AAAAAD0x7NA=")</f>
        <v>#REF!</v>
      </c>
      <c r="HB7" t="e">
        <f>AND(#REF!,"AAAAAD0x7NE=")</f>
        <v>#REF!</v>
      </c>
      <c r="HC7" t="e">
        <f>AND(#REF!,"AAAAAD0x7NI=")</f>
        <v>#REF!</v>
      </c>
      <c r="HD7" t="e">
        <f>AND(#REF!,"AAAAAD0x7NM=")</f>
        <v>#REF!</v>
      </c>
      <c r="HE7" t="e">
        <f>AND(#REF!,"AAAAAD0x7NQ=")</f>
        <v>#REF!</v>
      </c>
      <c r="HF7" t="e">
        <f>AND(#REF!,"AAAAAD0x7NU=")</f>
        <v>#REF!</v>
      </c>
      <c r="HG7" t="e">
        <f>AND(#REF!,"AAAAAD0x7NY=")</f>
        <v>#REF!</v>
      </c>
      <c r="HH7" t="e">
        <f>IF(#REF!,"AAAAAD0x7Nc=",0)</f>
        <v>#REF!</v>
      </c>
      <c r="HI7" t="e">
        <f>AND(#REF!,"AAAAAD0x7Ng=")</f>
        <v>#REF!</v>
      </c>
      <c r="HJ7" t="e">
        <f>AND(#REF!,"AAAAAD0x7Nk=")</f>
        <v>#REF!</v>
      </c>
      <c r="HK7" t="e">
        <f>AND(#REF!,"AAAAAD0x7No=")</f>
        <v>#REF!</v>
      </c>
      <c r="HL7" t="e">
        <f>AND(#REF!,"AAAAAD0x7Ns=")</f>
        <v>#REF!</v>
      </c>
      <c r="HM7" t="e">
        <f>AND(#REF!,"AAAAAD0x7Nw=")</f>
        <v>#REF!</v>
      </c>
      <c r="HN7" t="e">
        <f>AND(#REF!,"AAAAAD0x7N0=")</f>
        <v>#REF!</v>
      </c>
      <c r="HO7" t="e">
        <f>AND(#REF!,"AAAAAD0x7N4=")</f>
        <v>#REF!</v>
      </c>
      <c r="HP7" t="e">
        <f>AND(#REF!,"AAAAAD0x7N8=")</f>
        <v>#REF!</v>
      </c>
      <c r="HQ7" t="e">
        <f>IF(#REF!,"AAAAAD0x7OA=",0)</f>
        <v>#REF!</v>
      </c>
      <c r="HR7" t="e">
        <f>AND(#REF!,"AAAAAD0x7OE=")</f>
        <v>#REF!</v>
      </c>
      <c r="HS7" t="e">
        <f>AND(#REF!,"AAAAAD0x7OI=")</f>
        <v>#REF!</v>
      </c>
      <c r="HT7" t="e">
        <f>AND(#REF!,"AAAAAD0x7OM=")</f>
        <v>#REF!</v>
      </c>
      <c r="HU7" t="e">
        <f>AND(#REF!,"AAAAAD0x7OQ=")</f>
        <v>#REF!</v>
      </c>
      <c r="HV7" t="e">
        <f>AND(#REF!,"AAAAAD0x7OU=")</f>
        <v>#REF!</v>
      </c>
      <c r="HW7" t="e">
        <f>AND(#REF!,"AAAAAD0x7OY=")</f>
        <v>#REF!</v>
      </c>
      <c r="HX7" t="e">
        <f>AND(#REF!,"AAAAAD0x7Oc=")</f>
        <v>#REF!</v>
      </c>
      <c r="HY7" t="e">
        <f>AND(#REF!,"AAAAAD0x7Og=")</f>
        <v>#REF!</v>
      </c>
      <c r="HZ7" t="e">
        <f>IF(#REF!,"AAAAAD0x7Ok=",0)</f>
        <v>#REF!</v>
      </c>
      <c r="IA7" t="e">
        <f>AND(#REF!,"AAAAAD0x7Oo=")</f>
        <v>#REF!</v>
      </c>
      <c r="IB7" t="e">
        <f>AND(#REF!,"AAAAAD0x7Os=")</f>
        <v>#REF!</v>
      </c>
      <c r="IC7" t="e">
        <f>AND(#REF!,"AAAAAD0x7Ow=")</f>
        <v>#REF!</v>
      </c>
      <c r="ID7" t="e">
        <f>AND(#REF!,"AAAAAD0x7O0=")</f>
        <v>#REF!</v>
      </c>
      <c r="IE7" t="e">
        <f>AND(#REF!,"AAAAAD0x7O4=")</f>
        <v>#REF!</v>
      </c>
      <c r="IF7" t="e">
        <f>AND(#REF!,"AAAAAD0x7O8=")</f>
        <v>#REF!</v>
      </c>
      <c r="IG7" t="e">
        <f>AND(#REF!,"AAAAAD0x7PA=")</f>
        <v>#REF!</v>
      </c>
      <c r="IH7" t="e">
        <f>AND(#REF!,"AAAAAD0x7PE=")</f>
        <v>#REF!</v>
      </c>
      <c r="II7" t="e">
        <f>IF(#REF!,"AAAAAD0x7PI=",0)</f>
        <v>#REF!</v>
      </c>
      <c r="IJ7" t="e">
        <f>AND(#REF!,"AAAAAD0x7PM=")</f>
        <v>#REF!</v>
      </c>
      <c r="IK7" t="e">
        <f>AND(#REF!,"AAAAAD0x7PQ=")</f>
        <v>#REF!</v>
      </c>
      <c r="IL7" t="e">
        <f>AND(#REF!,"AAAAAD0x7PU=")</f>
        <v>#REF!</v>
      </c>
      <c r="IM7" t="e">
        <f>AND(#REF!,"AAAAAD0x7PY=")</f>
        <v>#REF!</v>
      </c>
      <c r="IN7" t="e">
        <f>AND(#REF!,"AAAAAD0x7Pc=")</f>
        <v>#REF!</v>
      </c>
      <c r="IO7" t="e">
        <f>AND(#REF!,"AAAAAD0x7Pg=")</f>
        <v>#REF!</v>
      </c>
      <c r="IP7" t="e">
        <f>AND(#REF!,"AAAAAD0x7Pk=")</f>
        <v>#REF!</v>
      </c>
      <c r="IQ7" t="e">
        <f>AND(#REF!,"AAAAAD0x7Po=")</f>
        <v>#REF!</v>
      </c>
      <c r="IR7" t="e">
        <f>IF(#REF!,"AAAAAD0x7Ps=",0)</f>
        <v>#REF!</v>
      </c>
      <c r="IS7" t="e">
        <f>AND(#REF!,"AAAAAD0x7Pw=")</f>
        <v>#REF!</v>
      </c>
      <c r="IT7" t="e">
        <f>AND(#REF!,"AAAAAD0x7P0=")</f>
        <v>#REF!</v>
      </c>
      <c r="IU7" t="e">
        <f>AND(#REF!,"AAAAAD0x7P4=")</f>
        <v>#REF!</v>
      </c>
      <c r="IV7" t="e">
        <f>AND(#REF!,"AAAAAD0x7P8=")</f>
        <v>#REF!</v>
      </c>
    </row>
    <row r="8" spans="1:256" ht="12.75">
      <c r="A8" t="e">
        <f>AND(#REF!,"AAAAAG569QA=")</f>
        <v>#REF!</v>
      </c>
      <c r="B8" t="e">
        <f>AND(#REF!,"AAAAAG569QE=")</f>
        <v>#REF!</v>
      </c>
      <c r="C8" t="e">
        <f>AND(#REF!,"AAAAAG569QI=")</f>
        <v>#REF!</v>
      </c>
      <c r="D8" t="e">
        <f>AND(#REF!,"AAAAAG569QM=")</f>
        <v>#REF!</v>
      </c>
      <c r="E8" t="e">
        <f>IF(#REF!,"AAAAAG569QQ=",0)</f>
        <v>#REF!</v>
      </c>
      <c r="F8" t="e">
        <f>AND(#REF!,"AAAAAG569QU=")</f>
        <v>#REF!</v>
      </c>
      <c r="G8" t="e">
        <f>AND(#REF!,"AAAAAG569QY=")</f>
        <v>#REF!</v>
      </c>
      <c r="H8" t="e">
        <f>AND(#REF!,"AAAAAG569Qc=")</f>
        <v>#REF!</v>
      </c>
      <c r="I8" t="e">
        <f>AND(#REF!,"AAAAAG569Qg=")</f>
        <v>#REF!</v>
      </c>
      <c r="J8" t="e">
        <f>AND(#REF!,"AAAAAG569Qk=")</f>
        <v>#REF!</v>
      </c>
      <c r="K8" t="e">
        <f>AND(#REF!,"AAAAAG569Qo=")</f>
        <v>#REF!</v>
      </c>
      <c r="L8" t="e">
        <f>AND(#REF!,"AAAAAG569Qs=")</f>
        <v>#REF!</v>
      </c>
      <c r="M8" t="e">
        <f>AND(#REF!,"AAAAAG569Qw=")</f>
        <v>#REF!</v>
      </c>
      <c r="N8" t="e">
        <f>IF(#REF!,"AAAAAG569Q0=",0)</f>
        <v>#REF!</v>
      </c>
      <c r="O8" t="e">
        <f>AND(#REF!,"AAAAAG569Q4=")</f>
        <v>#REF!</v>
      </c>
      <c r="P8" t="e">
        <f>AND(#REF!,"AAAAAG569Q8=")</f>
        <v>#REF!</v>
      </c>
      <c r="Q8" t="e">
        <f>AND(#REF!,"AAAAAG569RA=")</f>
        <v>#REF!</v>
      </c>
      <c r="R8" t="e">
        <f>AND(#REF!,"AAAAAG569RE=")</f>
        <v>#REF!</v>
      </c>
      <c r="S8" t="e">
        <f>AND(#REF!,"AAAAAG569RI=")</f>
        <v>#REF!</v>
      </c>
      <c r="T8" t="e">
        <f>AND(#REF!,"AAAAAG569RM=")</f>
        <v>#REF!</v>
      </c>
      <c r="U8" t="e">
        <f>AND(#REF!,"AAAAAG569RQ=")</f>
        <v>#REF!</v>
      </c>
      <c r="V8" t="e">
        <f>AND(#REF!,"AAAAAG569RU=")</f>
        <v>#REF!</v>
      </c>
      <c r="W8" t="e">
        <f>IF(#REF!,"AAAAAG569RY=",0)</f>
        <v>#REF!</v>
      </c>
      <c r="X8" t="e">
        <f>AND(#REF!,"AAAAAG569Rc=")</f>
        <v>#REF!</v>
      </c>
      <c r="Y8" t="e">
        <f>AND(#REF!,"AAAAAG569Rg=")</f>
        <v>#REF!</v>
      </c>
      <c r="Z8" t="e">
        <f>AND(#REF!,"AAAAAG569Rk=")</f>
        <v>#REF!</v>
      </c>
      <c r="AA8" t="e">
        <f>AND(#REF!,"AAAAAG569Ro=")</f>
        <v>#REF!</v>
      </c>
      <c r="AB8" t="e">
        <f>AND(#REF!,"AAAAAG569Rs=")</f>
        <v>#REF!</v>
      </c>
      <c r="AC8" t="e">
        <f>AND(#REF!,"AAAAAG569Rw=")</f>
        <v>#REF!</v>
      </c>
      <c r="AD8" t="e">
        <f>AND(#REF!,"AAAAAG569R0=")</f>
        <v>#REF!</v>
      </c>
      <c r="AE8" t="e">
        <f>AND(#REF!,"AAAAAG569R4=")</f>
        <v>#REF!</v>
      </c>
      <c r="AF8" t="e">
        <f>IF(#REF!,"AAAAAG569R8=",0)</f>
        <v>#REF!</v>
      </c>
      <c r="AG8" t="e">
        <f>AND(#REF!,"AAAAAG569SA=")</f>
        <v>#REF!</v>
      </c>
      <c r="AH8" t="e">
        <f>AND(#REF!,"AAAAAG569SE=")</f>
        <v>#REF!</v>
      </c>
      <c r="AI8" t="e">
        <f>AND(#REF!,"AAAAAG569SI=")</f>
        <v>#REF!</v>
      </c>
      <c r="AJ8" t="e">
        <f>AND(#REF!,"AAAAAG569SM=")</f>
        <v>#REF!</v>
      </c>
      <c r="AK8" t="e">
        <f>AND(#REF!,"AAAAAG569SQ=")</f>
        <v>#REF!</v>
      </c>
      <c r="AL8" t="e">
        <f>AND(#REF!,"AAAAAG569SU=")</f>
        <v>#REF!</v>
      </c>
      <c r="AM8" t="e">
        <f>AND(#REF!,"AAAAAG569SY=")</f>
        <v>#REF!</v>
      </c>
      <c r="AN8" t="e">
        <f>AND(#REF!,"AAAAAG569Sc=")</f>
        <v>#REF!</v>
      </c>
      <c r="AO8" t="e">
        <f>IF(#REF!,"AAAAAG569Sg=",0)</f>
        <v>#REF!</v>
      </c>
      <c r="AP8" t="e">
        <f>AND(#REF!,"AAAAAG569Sk=")</f>
        <v>#REF!</v>
      </c>
      <c r="AQ8" t="e">
        <f>AND(#REF!,"AAAAAG569So=")</f>
        <v>#REF!</v>
      </c>
      <c r="AR8" t="e">
        <f>AND(#REF!,"AAAAAG569Ss=")</f>
        <v>#REF!</v>
      </c>
      <c r="AS8" t="e">
        <f>AND(#REF!,"AAAAAG569Sw=")</f>
        <v>#REF!</v>
      </c>
      <c r="AT8" t="e">
        <f>AND(#REF!,"AAAAAG569S0=")</f>
        <v>#REF!</v>
      </c>
      <c r="AU8" t="e">
        <f>AND(#REF!,"AAAAAG569S4=")</f>
        <v>#REF!</v>
      </c>
      <c r="AV8" t="e">
        <f>AND(#REF!,"AAAAAG569S8=")</f>
        <v>#REF!</v>
      </c>
      <c r="AW8" t="e">
        <f>AND(#REF!,"AAAAAG569TA=")</f>
        <v>#REF!</v>
      </c>
      <c r="AX8" t="e">
        <f>IF(#REF!,"AAAAAG569TE=",0)</f>
        <v>#REF!</v>
      </c>
      <c r="AY8" t="e">
        <f>AND(#REF!,"AAAAAG569TI=")</f>
        <v>#REF!</v>
      </c>
      <c r="AZ8" t="e">
        <f>AND(#REF!,"AAAAAG569TM=")</f>
        <v>#REF!</v>
      </c>
      <c r="BA8" t="e">
        <f>AND(#REF!,"AAAAAG569TQ=")</f>
        <v>#REF!</v>
      </c>
      <c r="BB8" t="e">
        <f>AND(#REF!,"AAAAAG569TU=")</f>
        <v>#REF!</v>
      </c>
      <c r="BC8" t="e">
        <f>AND(#REF!,"AAAAAG569TY=")</f>
        <v>#REF!</v>
      </c>
      <c r="BD8" t="e">
        <f>AND(#REF!,"AAAAAG569Tc=")</f>
        <v>#REF!</v>
      </c>
      <c r="BE8" t="e">
        <f>AND(#REF!,"AAAAAG569Tg=")</f>
        <v>#REF!</v>
      </c>
      <c r="BF8" t="e">
        <f>AND(#REF!,"AAAAAG569Tk=")</f>
        <v>#REF!</v>
      </c>
      <c r="BG8" t="e">
        <f>IF(#REF!,"AAAAAG569To=",0)</f>
        <v>#REF!</v>
      </c>
      <c r="BH8" t="e">
        <f>AND(#REF!,"AAAAAG569Ts=")</f>
        <v>#REF!</v>
      </c>
      <c r="BI8" t="e">
        <f>AND(#REF!,"AAAAAG569Tw=")</f>
        <v>#REF!</v>
      </c>
      <c r="BJ8" t="e">
        <f>AND(#REF!,"AAAAAG569T0=")</f>
        <v>#REF!</v>
      </c>
      <c r="BK8" t="e">
        <f>AND(#REF!,"AAAAAG569T4=")</f>
        <v>#REF!</v>
      </c>
      <c r="BL8" t="e">
        <f>AND(#REF!,"AAAAAG569T8=")</f>
        <v>#REF!</v>
      </c>
      <c r="BM8" t="e">
        <f>AND(#REF!,"AAAAAG569UA=")</f>
        <v>#REF!</v>
      </c>
      <c r="BN8" t="e">
        <f>AND(#REF!,"AAAAAG569UE=")</f>
        <v>#REF!</v>
      </c>
      <c r="BO8" t="e">
        <f>AND(#REF!,"AAAAAG569UI=")</f>
        <v>#REF!</v>
      </c>
      <c r="BP8" t="e">
        <f>IF(#REF!,"AAAAAG569UM=",0)</f>
        <v>#REF!</v>
      </c>
      <c r="BQ8" t="e">
        <f>AND(#REF!,"AAAAAG569UQ=")</f>
        <v>#REF!</v>
      </c>
      <c r="BR8" t="e">
        <f>AND(#REF!,"AAAAAG569UU=")</f>
        <v>#REF!</v>
      </c>
      <c r="BS8" t="e">
        <f>AND(#REF!,"AAAAAG569UY=")</f>
        <v>#REF!</v>
      </c>
      <c r="BT8" t="e">
        <f>AND(#REF!,"AAAAAG569Uc=")</f>
        <v>#REF!</v>
      </c>
      <c r="BU8" t="e">
        <f>AND(#REF!,"AAAAAG569Ug=")</f>
        <v>#REF!</v>
      </c>
      <c r="BV8" t="e">
        <f>AND(#REF!,"AAAAAG569Uk=")</f>
        <v>#REF!</v>
      </c>
      <c r="BW8" t="e">
        <f>AND(#REF!,"AAAAAG569Uo=")</f>
        <v>#REF!</v>
      </c>
      <c r="BX8" t="e">
        <f>AND(#REF!,"AAAAAG569Us=")</f>
        <v>#REF!</v>
      </c>
      <c r="BY8" t="e">
        <f>IF(#REF!,"AAAAAG569Uw=",0)</f>
        <v>#REF!</v>
      </c>
      <c r="BZ8" t="e">
        <f>AND(#REF!,"AAAAAG569U0=")</f>
        <v>#REF!</v>
      </c>
      <c r="CA8" t="e">
        <f>AND(#REF!,"AAAAAG569U4=")</f>
        <v>#REF!</v>
      </c>
      <c r="CB8" t="e">
        <f>AND(#REF!,"AAAAAG569U8=")</f>
        <v>#REF!</v>
      </c>
      <c r="CC8" t="e">
        <f>AND(#REF!,"AAAAAG569VA=")</f>
        <v>#REF!</v>
      </c>
      <c r="CD8" t="e">
        <f>AND(#REF!,"AAAAAG569VE=")</f>
        <v>#REF!</v>
      </c>
      <c r="CE8" t="e">
        <f>AND(#REF!,"AAAAAG569VI=")</f>
        <v>#REF!</v>
      </c>
      <c r="CF8" t="e">
        <f>AND(#REF!,"AAAAAG569VM=")</f>
        <v>#REF!</v>
      </c>
      <c r="CG8" t="e">
        <f>AND(#REF!,"AAAAAG569VQ=")</f>
        <v>#REF!</v>
      </c>
      <c r="CH8" t="e">
        <f>IF(#REF!,"AAAAAG569VU=",0)</f>
        <v>#REF!</v>
      </c>
      <c r="CI8" t="e">
        <f>AND(#REF!,"AAAAAG569VY=")</f>
        <v>#REF!</v>
      </c>
      <c r="CJ8" t="e">
        <f>AND(#REF!,"AAAAAG569Vc=")</f>
        <v>#REF!</v>
      </c>
      <c r="CK8" t="e">
        <f>AND(#REF!,"AAAAAG569Vg=")</f>
        <v>#REF!</v>
      </c>
      <c r="CL8" t="e">
        <f>AND(#REF!,"AAAAAG569Vk=")</f>
        <v>#REF!</v>
      </c>
      <c r="CM8" t="e">
        <f>AND(#REF!,"AAAAAG569Vo=")</f>
        <v>#REF!</v>
      </c>
      <c r="CN8" t="e">
        <f>AND(#REF!,"AAAAAG569Vs=")</f>
        <v>#REF!</v>
      </c>
      <c r="CO8" t="e">
        <f>AND(#REF!,"AAAAAG569Vw=")</f>
        <v>#REF!</v>
      </c>
      <c r="CP8" t="e">
        <f>AND(#REF!,"AAAAAG569V0=")</f>
        <v>#REF!</v>
      </c>
      <c r="CQ8" t="e">
        <f>IF(#REF!,"AAAAAG569V4=",0)</f>
        <v>#REF!</v>
      </c>
      <c r="CR8" t="e">
        <f>AND(#REF!,"AAAAAG569V8=")</f>
        <v>#REF!</v>
      </c>
      <c r="CS8" t="e">
        <f>AND(#REF!,"AAAAAG569WA=")</f>
        <v>#REF!</v>
      </c>
      <c r="CT8" t="e">
        <f>AND(#REF!,"AAAAAG569WE=")</f>
        <v>#REF!</v>
      </c>
      <c r="CU8" t="e">
        <f>AND(#REF!,"AAAAAG569WI=")</f>
        <v>#REF!</v>
      </c>
      <c r="CV8" t="e">
        <f>AND(#REF!,"AAAAAG569WM=")</f>
        <v>#REF!</v>
      </c>
      <c r="CW8" t="e">
        <f>AND(#REF!,"AAAAAG569WQ=")</f>
        <v>#REF!</v>
      </c>
      <c r="CX8" t="e">
        <f>AND(#REF!,"AAAAAG569WU=")</f>
        <v>#REF!</v>
      </c>
      <c r="CY8" t="e">
        <f>AND(#REF!,"AAAAAG569WY=")</f>
        <v>#REF!</v>
      </c>
      <c r="CZ8" t="e">
        <f>IF(#REF!,"AAAAAG569Wc=",0)</f>
        <v>#REF!</v>
      </c>
      <c r="DA8" t="e">
        <f>AND(#REF!,"AAAAAG569Wg=")</f>
        <v>#REF!</v>
      </c>
      <c r="DB8" t="e">
        <f>AND(#REF!,"AAAAAG569Wk=")</f>
        <v>#REF!</v>
      </c>
      <c r="DC8" t="e">
        <f>AND(#REF!,"AAAAAG569Wo=")</f>
        <v>#REF!</v>
      </c>
      <c r="DD8" t="e">
        <f>AND(#REF!,"AAAAAG569Ws=")</f>
        <v>#REF!</v>
      </c>
      <c r="DE8" t="e">
        <f>AND(#REF!,"AAAAAG569Ww=")</f>
        <v>#REF!</v>
      </c>
      <c r="DF8" t="e">
        <f>AND(#REF!,"AAAAAG569W0=")</f>
        <v>#REF!</v>
      </c>
      <c r="DG8" t="e">
        <f>AND(#REF!,"AAAAAG569W4=")</f>
        <v>#REF!</v>
      </c>
      <c r="DH8" t="e">
        <f>AND(#REF!,"AAAAAG569W8=")</f>
        <v>#REF!</v>
      </c>
      <c r="DI8" t="e">
        <f>IF(#REF!,"AAAAAG569XA=",0)</f>
        <v>#REF!</v>
      </c>
      <c r="DJ8" t="e">
        <f>AND(#REF!,"AAAAAG569XE=")</f>
        <v>#REF!</v>
      </c>
      <c r="DK8" t="e">
        <f>AND(#REF!,"AAAAAG569XI=")</f>
        <v>#REF!</v>
      </c>
      <c r="DL8" t="e">
        <f>AND(#REF!,"AAAAAG569XM=")</f>
        <v>#REF!</v>
      </c>
      <c r="DM8" t="e">
        <f>AND(#REF!,"AAAAAG569XQ=")</f>
        <v>#REF!</v>
      </c>
      <c r="DN8" t="e">
        <f>AND(#REF!,"AAAAAG569XU=")</f>
        <v>#REF!</v>
      </c>
      <c r="DO8" t="e">
        <f>AND(#REF!,"AAAAAG569XY=")</f>
        <v>#REF!</v>
      </c>
      <c r="DP8" t="e">
        <f>AND(#REF!,"AAAAAG569Xc=")</f>
        <v>#REF!</v>
      </c>
      <c r="DQ8" t="e">
        <f>AND(#REF!,"AAAAAG569Xg=")</f>
        <v>#REF!</v>
      </c>
      <c r="DR8" t="e">
        <f>IF(#REF!,"AAAAAG569Xk=",0)</f>
        <v>#REF!</v>
      </c>
      <c r="DS8" t="e">
        <f>AND(#REF!,"AAAAAG569Xo=")</f>
        <v>#REF!</v>
      </c>
      <c r="DT8" t="e">
        <f>AND(#REF!,"AAAAAG569Xs=")</f>
        <v>#REF!</v>
      </c>
      <c r="DU8" t="e">
        <f>AND(#REF!,"AAAAAG569Xw=")</f>
        <v>#REF!</v>
      </c>
      <c r="DV8" t="e">
        <f>AND(#REF!,"AAAAAG569X0=")</f>
        <v>#REF!</v>
      </c>
      <c r="DW8" t="e">
        <f>AND(#REF!,"AAAAAG569X4=")</f>
        <v>#REF!</v>
      </c>
      <c r="DX8" t="e">
        <f>AND(#REF!,"AAAAAG569X8=")</f>
        <v>#REF!</v>
      </c>
      <c r="DY8" t="e">
        <f>AND(#REF!,"AAAAAG569YA=")</f>
        <v>#REF!</v>
      </c>
      <c r="DZ8" t="e">
        <f>AND(#REF!,"AAAAAG569YE=")</f>
        <v>#REF!</v>
      </c>
      <c r="EA8" t="e">
        <f>IF(#REF!,"AAAAAG569YI=",0)</f>
        <v>#REF!</v>
      </c>
      <c r="EB8" t="e">
        <f>AND(#REF!,"AAAAAG569YM=")</f>
        <v>#REF!</v>
      </c>
      <c r="EC8" t="e">
        <f>AND(#REF!,"AAAAAG569YQ=")</f>
        <v>#REF!</v>
      </c>
      <c r="ED8" t="e">
        <f>AND(#REF!,"AAAAAG569YU=")</f>
        <v>#REF!</v>
      </c>
      <c r="EE8" t="e">
        <f>AND(#REF!,"AAAAAG569YY=")</f>
        <v>#REF!</v>
      </c>
      <c r="EF8" t="e">
        <f>AND(#REF!,"AAAAAG569Yc=")</f>
        <v>#REF!</v>
      </c>
      <c r="EG8" t="e">
        <f>AND(#REF!,"AAAAAG569Yg=")</f>
        <v>#REF!</v>
      </c>
      <c r="EH8" t="e">
        <f>AND(#REF!,"AAAAAG569Yk=")</f>
        <v>#REF!</v>
      </c>
      <c r="EI8" t="e">
        <f>AND(#REF!,"AAAAAG569Yo=")</f>
        <v>#REF!</v>
      </c>
      <c r="EJ8" t="e">
        <f>IF(#REF!,"AAAAAG569Ys=",0)</f>
        <v>#REF!</v>
      </c>
      <c r="EK8" t="e">
        <f>AND(#REF!,"AAAAAG569Yw=")</f>
        <v>#REF!</v>
      </c>
      <c r="EL8" t="e">
        <f>AND(#REF!,"AAAAAG569Y0=")</f>
        <v>#REF!</v>
      </c>
      <c r="EM8" t="e">
        <f>AND(#REF!,"AAAAAG569Y4=")</f>
        <v>#REF!</v>
      </c>
      <c r="EN8" t="e">
        <f>AND(#REF!,"AAAAAG569Y8=")</f>
        <v>#REF!</v>
      </c>
      <c r="EO8" t="e">
        <f>AND(#REF!,"AAAAAG569ZA=")</f>
        <v>#REF!</v>
      </c>
      <c r="EP8" t="e">
        <f>AND(#REF!,"AAAAAG569ZE=")</f>
        <v>#REF!</v>
      </c>
      <c r="EQ8" t="e">
        <f>AND(#REF!,"AAAAAG569ZI=")</f>
        <v>#REF!</v>
      </c>
      <c r="ER8" t="e">
        <f>AND(#REF!,"AAAAAG569ZM=")</f>
        <v>#REF!</v>
      </c>
      <c r="ES8" t="e">
        <f>IF(#REF!,"AAAAAG569ZQ=",0)</f>
        <v>#REF!</v>
      </c>
      <c r="ET8" t="e">
        <f>AND(#REF!,"AAAAAG569ZU=")</f>
        <v>#REF!</v>
      </c>
      <c r="EU8" t="e">
        <f>AND(#REF!,"AAAAAG569ZY=")</f>
        <v>#REF!</v>
      </c>
      <c r="EV8" t="e">
        <f>AND(#REF!,"AAAAAG569Zc=")</f>
        <v>#REF!</v>
      </c>
      <c r="EW8" t="e">
        <f>AND(#REF!,"AAAAAG569Zg=")</f>
        <v>#REF!</v>
      </c>
      <c r="EX8" t="e">
        <f>AND(#REF!,"AAAAAG569Zk=")</f>
        <v>#REF!</v>
      </c>
      <c r="EY8" t="e">
        <f>AND(#REF!,"AAAAAG569Zo=")</f>
        <v>#REF!</v>
      </c>
      <c r="EZ8" t="e">
        <f>AND(#REF!,"AAAAAG569Zs=")</f>
        <v>#REF!</v>
      </c>
      <c r="FA8" t="e">
        <f>AND(#REF!,"AAAAAG569Zw=")</f>
        <v>#REF!</v>
      </c>
      <c r="FB8" t="e">
        <f>IF(#REF!,"AAAAAG569Z0=",0)</f>
        <v>#REF!</v>
      </c>
      <c r="FC8" t="e">
        <f>AND(#REF!,"AAAAAG569Z4=")</f>
        <v>#REF!</v>
      </c>
      <c r="FD8" t="e">
        <f>AND(#REF!,"AAAAAG569Z8=")</f>
        <v>#REF!</v>
      </c>
      <c r="FE8" t="e">
        <f>AND(#REF!,"AAAAAG569aA=")</f>
        <v>#REF!</v>
      </c>
      <c r="FF8" t="e">
        <f>AND(#REF!,"AAAAAG569aE=")</f>
        <v>#REF!</v>
      </c>
      <c r="FG8" t="e">
        <f>AND(#REF!,"AAAAAG569aI=")</f>
        <v>#REF!</v>
      </c>
      <c r="FH8" t="e">
        <f>AND(#REF!,"AAAAAG569aM=")</f>
        <v>#REF!</v>
      </c>
      <c r="FI8" t="e">
        <f>AND(#REF!,"AAAAAG569aQ=")</f>
        <v>#REF!</v>
      </c>
      <c r="FJ8" t="e">
        <f>AND(#REF!,"AAAAAG569aU=")</f>
        <v>#REF!</v>
      </c>
      <c r="FK8" t="e">
        <f>IF(#REF!,"AAAAAG569aY=",0)</f>
        <v>#REF!</v>
      </c>
      <c r="FL8" t="e">
        <f>AND(#REF!,"AAAAAG569ac=")</f>
        <v>#REF!</v>
      </c>
      <c r="FM8" t="e">
        <f>AND(#REF!,"AAAAAG569ag=")</f>
        <v>#REF!</v>
      </c>
      <c r="FN8" t="e">
        <f>AND(#REF!,"AAAAAG569ak=")</f>
        <v>#REF!</v>
      </c>
      <c r="FO8" t="e">
        <f>AND(#REF!,"AAAAAG569ao=")</f>
        <v>#REF!</v>
      </c>
      <c r="FP8" t="e">
        <f>AND(#REF!,"AAAAAG569as=")</f>
        <v>#REF!</v>
      </c>
      <c r="FQ8" t="e">
        <f>AND(#REF!,"AAAAAG569aw=")</f>
        <v>#REF!</v>
      </c>
      <c r="FR8" t="e">
        <f>AND(#REF!,"AAAAAG569a0=")</f>
        <v>#REF!</v>
      </c>
      <c r="FS8" t="e">
        <f>AND(#REF!,"AAAAAG569a4=")</f>
        <v>#REF!</v>
      </c>
      <c r="FT8" t="e">
        <f>IF(#REF!,"AAAAAG569a8=",0)</f>
        <v>#REF!</v>
      </c>
      <c r="FU8" t="e">
        <f>AND(#REF!,"AAAAAG569bA=")</f>
        <v>#REF!</v>
      </c>
      <c r="FV8" t="e">
        <f>AND(#REF!,"AAAAAG569bE=")</f>
        <v>#REF!</v>
      </c>
      <c r="FW8" t="e">
        <f>AND(#REF!,"AAAAAG569bI=")</f>
        <v>#REF!</v>
      </c>
      <c r="FX8" t="e">
        <f>AND(#REF!,"AAAAAG569bM=")</f>
        <v>#REF!</v>
      </c>
      <c r="FY8" t="e">
        <f>AND(#REF!,"AAAAAG569bQ=")</f>
        <v>#REF!</v>
      </c>
      <c r="FZ8" t="e">
        <f>AND(#REF!,"AAAAAG569bU=")</f>
        <v>#REF!</v>
      </c>
      <c r="GA8" t="e">
        <f>AND(#REF!,"AAAAAG569bY=")</f>
        <v>#REF!</v>
      </c>
      <c r="GB8" t="e">
        <f>AND(#REF!,"AAAAAG569bc=")</f>
        <v>#REF!</v>
      </c>
      <c r="GC8" t="e">
        <f>IF(#REF!,"AAAAAG569bg=",0)</f>
        <v>#REF!</v>
      </c>
      <c r="GD8" t="e">
        <f>AND(#REF!,"AAAAAG569bk=")</f>
        <v>#REF!</v>
      </c>
      <c r="GE8" t="e">
        <f>AND(#REF!,"AAAAAG569bo=")</f>
        <v>#REF!</v>
      </c>
      <c r="GF8" t="e">
        <f>AND(#REF!,"AAAAAG569bs=")</f>
        <v>#REF!</v>
      </c>
      <c r="GG8" t="e">
        <f>AND(#REF!,"AAAAAG569bw=")</f>
        <v>#REF!</v>
      </c>
      <c r="GH8" t="e">
        <f>AND(#REF!,"AAAAAG569b0=")</f>
        <v>#REF!</v>
      </c>
      <c r="GI8" t="e">
        <f>AND(#REF!,"AAAAAG569b4=")</f>
        <v>#REF!</v>
      </c>
      <c r="GJ8" t="e">
        <f>AND(#REF!,"AAAAAG569b8=")</f>
        <v>#REF!</v>
      </c>
      <c r="GK8" t="e">
        <f>AND(#REF!,"AAAAAG569cA=")</f>
        <v>#REF!</v>
      </c>
      <c r="GL8" t="e">
        <f>IF(#REF!,"AAAAAG569cE=",0)</f>
        <v>#REF!</v>
      </c>
      <c r="GM8" t="e">
        <f>AND(#REF!,"AAAAAG569cI=")</f>
        <v>#REF!</v>
      </c>
      <c r="GN8" t="e">
        <f>AND(#REF!,"AAAAAG569cM=")</f>
        <v>#REF!</v>
      </c>
      <c r="GO8" t="e">
        <f>AND(#REF!,"AAAAAG569cQ=")</f>
        <v>#REF!</v>
      </c>
      <c r="GP8" t="e">
        <f>AND(#REF!,"AAAAAG569cU=")</f>
        <v>#REF!</v>
      </c>
      <c r="GQ8" t="e">
        <f>AND(#REF!,"AAAAAG569cY=")</f>
        <v>#REF!</v>
      </c>
      <c r="GR8" t="e">
        <f>AND(#REF!,"AAAAAG569cc=")</f>
        <v>#REF!</v>
      </c>
      <c r="GS8" t="e">
        <f>AND(#REF!,"AAAAAG569cg=")</f>
        <v>#REF!</v>
      </c>
      <c r="GT8" t="e">
        <f>AND(#REF!,"AAAAAG569ck=")</f>
        <v>#REF!</v>
      </c>
      <c r="GU8" t="e">
        <f>IF(#REF!,"AAAAAG569co=",0)</f>
        <v>#REF!</v>
      </c>
      <c r="GV8" t="e">
        <f>AND(#REF!,"AAAAAG569cs=")</f>
        <v>#REF!</v>
      </c>
      <c r="GW8" t="e">
        <f>AND(#REF!,"AAAAAG569cw=")</f>
        <v>#REF!</v>
      </c>
      <c r="GX8" t="e">
        <f>AND(#REF!,"AAAAAG569c0=")</f>
        <v>#REF!</v>
      </c>
      <c r="GY8" t="e">
        <f>AND(#REF!,"AAAAAG569c4=")</f>
        <v>#REF!</v>
      </c>
      <c r="GZ8" t="e">
        <f>AND(#REF!,"AAAAAG569c8=")</f>
        <v>#REF!</v>
      </c>
      <c r="HA8" t="e">
        <f>AND(#REF!,"AAAAAG569dA=")</f>
        <v>#REF!</v>
      </c>
      <c r="HB8" t="e">
        <f>AND(#REF!,"AAAAAG569dE=")</f>
        <v>#REF!</v>
      </c>
      <c r="HC8" t="e">
        <f>AND(#REF!,"AAAAAG569dI=")</f>
        <v>#REF!</v>
      </c>
      <c r="HD8" t="e">
        <f>IF(#REF!,"AAAAAG569dM=",0)</f>
        <v>#REF!</v>
      </c>
      <c r="HE8" t="e">
        <f>AND(#REF!,"AAAAAG569dQ=")</f>
        <v>#REF!</v>
      </c>
      <c r="HF8" t="e">
        <f>AND(#REF!,"AAAAAG569dU=")</f>
        <v>#REF!</v>
      </c>
      <c r="HG8" t="e">
        <f>AND(#REF!,"AAAAAG569dY=")</f>
        <v>#REF!</v>
      </c>
      <c r="HH8" t="e">
        <f>AND(#REF!,"AAAAAG569dc=")</f>
        <v>#REF!</v>
      </c>
      <c r="HI8" t="e">
        <f>AND(#REF!,"AAAAAG569dg=")</f>
        <v>#REF!</v>
      </c>
      <c r="HJ8" t="e">
        <f>AND(#REF!,"AAAAAG569dk=")</f>
        <v>#REF!</v>
      </c>
      <c r="HK8" t="e">
        <f>AND(#REF!,"AAAAAG569do=")</f>
        <v>#REF!</v>
      </c>
      <c r="HL8" t="e">
        <f>AND(#REF!,"AAAAAG569ds=")</f>
        <v>#REF!</v>
      </c>
      <c r="HM8" t="e">
        <f>IF(#REF!,"AAAAAG569dw=",0)</f>
        <v>#REF!</v>
      </c>
      <c r="HN8" t="e">
        <f>AND(#REF!,"AAAAAG569d0=")</f>
        <v>#REF!</v>
      </c>
      <c r="HO8" t="e">
        <f>AND(#REF!,"AAAAAG569d4=")</f>
        <v>#REF!</v>
      </c>
      <c r="HP8" t="e">
        <f>AND(#REF!,"AAAAAG569d8=")</f>
        <v>#REF!</v>
      </c>
      <c r="HQ8" t="e">
        <f>AND(#REF!,"AAAAAG569eA=")</f>
        <v>#REF!</v>
      </c>
      <c r="HR8" t="e">
        <f>AND(#REF!,"AAAAAG569eE=")</f>
        <v>#REF!</v>
      </c>
      <c r="HS8" t="e">
        <f>AND(#REF!,"AAAAAG569eI=")</f>
        <v>#REF!</v>
      </c>
      <c r="HT8" t="e">
        <f>AND(#REF!,"AAAAAG569eM=")</f>
        <v>#REF!</v>
      </c>
      <c r="HU8" t="e">
        <f>AND(#REF!,"AAAAAG569eQ=")</f>
        <v>#REF!</v>
      </c>
      <c r="HV8" t="e">
        <f>IF(#REF!,"AAAAAG569eU=",0)</f>
        <v>#REF!</v>
      </c>
      <c r="HW8" t="e">
        <f>AND(#REF!,"AAAAAG569eY=")</f>
        <v>#REF!</v>
      </c>
      <c r="HX8" t="e">
        <f>AND(#REF!,"AAAAAG569ec=")</f>
        <v>#REF!</v>
      </c>
      <c r="HY8" t="e">
        <f>AND(#REF!,"AAAAAG569eg=")</f>
        <v>#REF!</v>
      </c>
      <c r="HZ8" t="e">
        <f>AND(#REF!,"AAAAAG569ek=")</f>
        <v>#REF!</v>
      </c>
      <c r="IA8" t="e">
        <f>AND(#REF!,"AAAAAG569eo=")</f>
        <v>#REF!</v>
      </c>
      <c r="IB8" t="e">
        <f>AND(#REF!,"AAAAAG569es=")</f>
        <v>#REF!</v>
      </c>
      <c r="IC8" t="e">
        <f>AND(#REF!,"AAAAAG569ew=")</f>
        <v>#REF!</v>
      </c>
      <c r="ID8" t="e">
        <f>AND(#REF!,"AAAAAG569e0=")</f>
        <v>#REF!</v>
      </c>
      <c r="IE8" t="e">
        <f>IF(#REF!,"AAAAAG569e4=",0)</f>
        <v>#REF!</v>
      </c>
      <c r="IF8" t="e">
        <f>AND(#REF!,"AAAAAG569e8=")</f>
        <v>#REF!</v>
      </c>
      <c r="IG8" t="e">
        <f>AND(#REF!,"AAAAAG569fA=")</f>
        <v>#REF!</v>
      </c>
      <c r="IH8" t="e">
        <f>AND(#REF!,"AAAAAG569fE=")</f>
        <v>#REF!</v>
      </c>
      <c r="II8" t="e">
        <f>AND(#REF!,"AAAAAG569fI=")</f>
        <v>#REF!</v>
      </c>
      <c r="IJ8" t="e">
        <f>AND(#REF!,"AAAAAG569fM=")</f>
        <v>#REF!</v>
      </c>
      <c r="IK8" t="e">
        <f>AND(#REF!,"AAAAAG569fQ=")</f>
        <v>#REF!</v>
      </c>
      <c r="IL8" t="e">
        <f>AND(#REF!,"AAAAAG569fU=")</f>
        <v>#REF!</v>
      </c>
      <c r="IM8" t="e">
        <f>AND(#REF!,"AAAAAG569fY=")</f>
        <v>#REF!</v>
      </c>
      <c r="IN8" t="e">
        <f>IF(#REF!,"AAAAAG569fc=",0)</f>
        <v>#REF!</v>
      </c>
      <c r="IO8" t="e">
        <f>AND(#REF!,"AAAAAG569fg=")</f>
        <v>#REF!</v>
      </c>
      <c r="IP8" t="e">
        <f>AND(#REF!,"AAAAAG569fk=")</f>
        <v>#REF!</v>
      </c>
      <c r="IQ8" t="e">
        <f>AND(#REF!,"AAAAAG569fo=")</f>
        <v>#REF!</v>
      </c>
      <c r="IR8" t="e">
        <f>AND(#REF!,"AAAAAG569fs=")</f>
        <v>#REF!</v>
      </c>
      <c r="IS8" t="e">
        <f>AND(#REF!,"AAAAAG569fw=")</f>
        <v>#REF!</v>
      </c>
      <c r="IT8" t="e">
        <f>AND(#REF!,"AAAAAG569f0=")</f>
        <v>#REF!</v>
      </c>
      <c r="IU8" t="e">
        <f>AND(#REF!,"AAAAAG569f4=")</f>
        <v>#REF!</v>
      </c>
      <c r="IV8" t="e">
        <f>AND(#REF!,"AAAAAG569f8=")</f>
        <v>#REF!</v>
      </c>
    </row>
    <row r="9" spans="1:256" ht="12.75">
      <c r="A9" t="e">
        <f>IF(#REF!,"AAAAAG1/fwA=",0)</f>
        <v>#REF!</v>
      </c>
      <c r="B9" t="e">
        <f>AND(#REF!,"AAAAAG1/fwE=")</f>
        <v>#REF!</v>
      </c>
      <c r="C9" t="e">
        <f>AND(#REF!,"AAAAAG1/fwI=")</f>
        <v>#REF!</v>
      </c>
      <c r="D9" t="e">
        <f>AND(#REF!,"AAAAAG1/fwM=")</f>
        <v>#REF!</v>
      </c>
      <c r="E9" t="e">
        <f>AND(#REF!,"AAAAAG1/fwQ=")</f>
        <v>#REF!</v>
      </c>
      <c r="F9" t="e">
        <f>AND(#REF!,"AAAAAG1/fwU=")</f>
        <v>#REF!</v>
      </c>
      <c r="G9" t="e">
        <f>AND(#REF!,"AAAAAG1/fwY=")</f>
        <v>#REF!</v>
      </c>
      <c r="H9" t="e">
        <f>AND(#REF!,"AAAAAG1/fwc=")</f>
        <v>#REF!</v>
      </c>
      <c r="I9" t="e">
        <f>AND(#REF!,"AAAAAG1/fwg=")</f>
        <v>#REF!</v>
      </c>
      <c r="J9" t="e">
        <f>IF(#REF!,"AAAAAG1/fwk=",0)</f>
        <v>#REF!</v>
      </c>
      <c r="K9" t="e">
        <f>AND(#REF!,"AAAAAG1/fwo=")</f>
        <v>#REF!</v>
      </c>
      <c r="L9" t="e">
        <f>AND(#REF!,"AAAAAG1/fws=")</f>
        <v>#REF!</v>
      </c>
      <c r="M9" t="e">
        <f>AND(#REF!,"AAAAAG1/fww=")</f>
        <v>#REF!</v>
      </c>
      <c r="N9" t="e">
        <f>AND(#REF!,"AAAAAG1/fw0=")</f>
        <v>#REF!</v>
      </c>
      <c r="O9" t="e">
        <f>AND(#REF!,"AAAAAG1/fw4=")</f>
        <v>#REF!</v>
      </c>
      <c r="P9" t="e">
        <f>AND(#REF!,"AAAAAG1/fw8=")</f>
        <v>#REF!</v>
      </c>
      <c r="Q9" t="e">
        <f>AND(#REF!,"AAAAAG1/fxA=")</f>
        <v>#REF!</v>
      </c>
      <c r="R9" t="e">
        <f>AND(#REF!,"AAAAAG1/fxE=")</f>
        <v>#REF!</v>
      </c>
      <c r="S9" t="e">
        <f>IF(#REF!,"AAAAAG1/fxI=",0)</f>
        <v>#REF!</v>
      </c>
      <c r="T9" t="e">
        <f>AND(#REF!,"AAAAAG1/fxM=")</f>
        <v>#REF!</v>
      </c>
      <c r="U9" t="e">
        <f>AND(#REF!,"AAAAAG1/fxQ=")</f>
        <v>#REF!</v>
      </c>
      <c r="V9" t="e">
        <f>AND(#REF!,"AAAAAG1/fxU=")</f>
        <v>#REF!</v>
      </c>
      <c r="W9" t="e">
        <f>AND(#REF!,"AAAAAG1/fxY=")</f>
        <v>#REF!</v>
      </c>
      <c r="X9" t="e">
        <f>AND(#REF!,"AAAAAG1/fxc=")</f>
        <v>#REF!</v>
      </c>
      <c r="Y9" t="e">
        <f>AND(#REF!,"AAAAAG1/fxg=")</f>
        <v>#REF!</v>
      </c>
      <c r="Z9" t="e">
        <f>AND(#REF!,"AAAAAG1/fxk=")</f>
        <v>#REF!</v>
      </c>
      <c r="AA9" t="e">
        <f>AND(#REF!,"AAAAAG1/fxo=")</f>
        <v>#REF!</v>
      </c>
      <c r="AB9" t="e">
        <f>IF(#REF!,"AAAAAG1/fxs=",0)</f>
        <v>#REF!</v>
      </c>
      <c r="AC9" t="e">
        <f>AND(#REF!,"AAAAAG1/fxw=")</f>
        <v>#REF!</v>
      </c>
      <c r="AD9" t="e">
        <f>AND(#REF!,"AAAAAG1/fx0=")</f>
        <v>#REF!</v>
      </c>
      <c r="AE9" t="e">
        <f>AND(#REF!,"AAAAAG1/fx4=")</f>
        <v>#REF!</v>
      </c>
      <c r="AF9" t="e">
        <f>IF(#REF!,"AAAAAG1/fx8=",0)</f>
        <v>#REF!</v>
      </c>
      <c r="AG9" t="e">
        <f>AND(#REF!,"AAAAAG1/fyA=")</f>
        <v>#REF!</v>
      </c>
      <c r="AH9" t="e">
        <f>AND(#REF!,"AAAAAG1/fyE=")</f>
        <v>#REF!</v>
      </c>
      <c r="AI9" t="e">
        <f>AND(#REF!,"AAAAAG1/fyI=")</f>
        <v>#REF!</v>
      </c>
      <c r="AJ9" t="e">
        <f>IF(#REF!,"AAAAAG1/fyM=",0)</f>
        <v>#REF!</v>
      </c>
      <c r="AK9" t="e">
        <f>AND(#REF!,"AAAAAG1/fyQ=")</f>
        <v>#REF!</v>
      </c>
      <c r="AL9" t="e">
        <f>AND(#REF!,"AAAAAG1/fyU=")</f>
        <v>#REF!</v>
      </c>
      <c r="AM9" t="e">
        <f>AND(#REF!,"AAAAAG1/fyY=")</f>
        <v>#REF!</v>
      </c>
      <c r="AN9" t="e">
        <f>IF(#REF!,"AAAAAG1/fyc=",0)</f>
        <v>#REF!</v>
      </c>
      <c r="AO9" t="e">
        <f>AND(#REF!,"AAAAAG1/fyg=")</f>
        <v>#REF!</v>
      </c>
      <c r="AP9" t="e">
        <f>AND(#REF!,"AAAAAG1/fyk=")</f>
        <v>#REF!</v>
      </c>
      <c r="AQ9" t="e">
        <f>AND(#REF!,"AAAAAG1/fyo=")</f>
        <v>#REF!</v>
      </c>
      <c r="AR9" t="e">
        <f>IF(#REF!,"AAAAAG1/fys=",0)</f>
        <v>#REF!</v>
      </c>
      <c r="AS9" t="e">
        <f>IF(#REF!,"AAAAAG1/fyw=",0)</f>
        <v>#REF!</v>
      </c>
      <c r="AT9" t="e">
        <f>IF(#REF!,"AAAAAG1/fy0=",0)</f>
        <v>#REF!</v>
      </c>
      <c r="AU9" t="e">
        <f>IF(#REF!,"AAAAAG1/fy4=",0)</f>
        <v>#REF!</v>
      </c>
      <c r="AV9" t="e">
        <f>IF(#REF!,"AAAAAG1/fy8=",0)</f>
        <v>#REF!</v>
      </c>
      <c r="AW9" t="e">
        <f>IF(#REF!,"AAAAAG1/fzA=",0)</f>
        <v>#REF!</v>
      </c>
      <c r="AX9" t="e">
        <f>IF(#REF!,"AAAAAG1/fzE=",0)</f>
        <v>#REF!</v>
      </c>
      <c r="AY9" t="e">
        <f>IF(#REF!,"AAAAAG1/fzI=",0)</f>
        <v>#REF!</v>
      </c>
      <c r="AZ9" t="e">
        <f>IF(#REF!,"AAAAAG1/fzM=",0)</f>
        <v>#REF!</v>
      </c>
      <c r="BA9" t="e">
        <f>AND(#REF!,"AAAAAG1/fzQ=")</f>
        <v>#REF!</v>
      </c>
      <c r="BB9" t="e">
        <f>AND(#REF!,"AAAAAG1/fzU=")</f>
        <v>#REF!</v>
      </c>
      <c r="BC9" t="e">
        <f>AND(#REF!,"AAAAAG1/fzY=")</f>
        <v>#REF!</v>
      </c>
      <c r="BD9" t="e">
        <f>AND(#REF!,"AAAAAG1/fzc=")</f>
        <v>#REF!</v>
      </c>
      <c r="BE9" t="e">
        <f>AND(#REF!,"AAAAAG1/fzg=")</f>
        <v>#REF!</v>
      </c>
      <c r="BF9" t="e">
        <f>AND(#REF!,"AAAAAG1/fzk=")</f>
        <v>#REF!</v>
      </c>
      <c r="BG9" t="e">
        <f>AND(#REF!,"AAAAAG1/fzo=")</f>
        <v>#REF!</v>
      </c>
      <c r="BH9" t="e">
        <f>AND(#REF!,"AAAAAG1/fzs=")</f>
        <v>#REF!</v>
      </c>
      <c r="BI9" t="e">
        <f>IF(#REF!,"AAAAAG1/fzw=",0)</f>
        <v>#REF!</v>
      </c>
      <c r="BJ9" t="e">
        <f>AND(#REF!,"AAAAAG1/fz0=")</f>
        <v>#REF!</v>
      </c>
      <c r="BK9" t="e">
        <f>AND(#REF!,"AAAAAG1/fz4=")</f>
        <v>#REF!</v>
      </c>
      <c r="BL9" t="e">
        <f>AND(#REF!,"AAAAAG1/fz8=")</f>
        <v>#REF!</v>
      </c>
      <c r="BM9" t="e">
        <f>AND(#REF!,"AAAAAG1/f0A=")</f>
        <v>#REF!</v>
      </c>
      <c r="BN9" t="e">
        <f>AND(#REF!,"AAAAAG1/f0E=")</f>
        <v>#REF!</v>
      </c>
      <c r="BO9" t="e">
        <f>AND(#REF!,"AAAAAG1/f0I=")</f>
        <v>#REF!</v>
      </c>
      <c r="BP9" t="e">
        <f>AND(#REF!,"AAAAAG1/f0M=")</f>
        <v>#REF!</v>
      </c>
      <c r="BQ9" t="e">
        <f>AND(#REF!,"AAAAAG1/f0Q=")</f>
        <v>#REF!</v>
      </c>
      <c r="BR9" t="e">
        <f>IF(#REF!,"AAAAAG1/f0U=",0)</f>
        <v>#REF!</v>
      </c>
      <c r="BS9" t="e">
        <f>AND(#REF!,"AAAAAG1/f0Y=")</f>
        <v>#REF!</v>
      </c>
      <c r="BT9" t="e">
        <f>AND(#REF!,"AAAAAG1/f0c=")</f>
        <v>#REF!</v>
      </c>
      <c r="BU9" t="e">
        <f>AND(#REF!,"AAAAAG1/f0g=")</f>
        <v>#REF!</v>
      </c>
      <c r="BV9" t="e">
        <f>AND(#REF!,"AAAAAG1/f0k=")</f>
        <v>#REF!</v>
      </c>
      <c r="BW9" t="e">
        <f>AND(#REF!,"AAAAAG1/f0o=")</f>
        <v>#REF!</v>
      </c>
      <c r="BX9" t="e">
        <f>AND(#REF!,"AAAAAG1/f0s=")</f>
        <v>#REF!</v>
      </c>
      <c r="BY9" t="e">
        <f>AND(#REF!,"AAAAAG1/f0w=")</f>
        <v>#REF!</v>
      </c>
      <c r="BZ9" t="e">
        <f>AND(#REF!,"AAAAAG1/f00=")</f>
        <v>#REF!</v>
      </c>
      <c r="CA9" t="e">
        <f>IF(#REF!,"AAAAAG1/f04=",0)</f>
        <v>#REF!</v>
      </c>
      <c r="CB9" t="e">
        <f>AND(#REF!,"AAAAAG1/f08=")</f>
        <v>#REF!</v>
      </c>
      <c r="CC9" t="e">
        <f>AND(#REF!,"AAAAAG1/f1A=")</f>
        <v>#REF!</v>
      </c>
      <c r="CD9" t="e">
        <f>AND(#REF!,"AAAAAG1/f1E=")</f>
        <v>#REF!</v>
      </c>
      <c r="CE9" t="e">
        <f>AND(#REF!,"AAAAAG1/f1I=")</f>
        <v>#REF!</v>
      </c>
      <c r="CF9" t="e">
        <f>AND(#REF!,"AAAAAG1/f1M=")</f>
        <v>#REF!</v>
      </c>
      <c r="CG9" t="e">
        <f>AND(#REF!,"AAAAAG1/f1Q=")</f>
        <v>#REF!</v>
      </c>
      <c r="CH9" t="e">
        <f>AND(#REF!,"AAAAAG1/f1U=")</f>
        <v>#REF!</v>
      </c>
      <c r="CI9" t="e">
        <f>AND(#REF!,"AAAAAG1/f1Y=")</f>
        <v>#REF!</v>
      </c>
      <c r="CJ9" t="e">
        <f>IF(#REF!,"AAAAAG1/f1c=",0)</f>
        <v>#REF!</v>
      </c>
      <c r="CK9" t="e">
        <f>AND(#REF!,"AAAAAG1/f1g=")</f>
        <v>#REF!</v>
      </c>
      <c r="CL9" t="e">
        <f>AND(#REF!,"AAAAAG1/f1k=")</f>
        <v>#REF!</v>
      </c>
      <c r="CM9" t="e">
        <f>AND(#REF!,"AAAAAG1/f1o=")</f>
        <v>#REF!</v>
      </c>
      <c r="CN9" t="e">
        <f>AND(#REF!,"AAAAAG1/f1s=")</f>
        <v>#REF!</v>
      </c>
      <c r="CO9" t="e">
        <f>AND(#REF!,"AAAAAG1/f1w=")</f>
        <v>#REF!</v>
      </c>
      <c r="CP9" t="e">
        <f>AND(#REF!,"AAAAAG1/f10=")</f>
        <v>#REF!</v>
      </c>
      <c r="CQ9" t="e">
        <f>AND(#REF!,"AAAAAG1/f14=")</f>
        <v>#REF!</v>
      </c>
      <c r="CR9" t="e">
        <f>AND(#REF!,"AAAAAG1/f18=")</f>
        <v>#REF!</v>
      </c>
      <c r="CS9" t="e">
        <f>IF(#REF!,"AAAAAG1/f2A=",0)</f>
        <v>#REF!</v>
      </c>
      <c r="CT9" t="e">
        <f>AND(#REF!,"AAAAAG1/f2E=")</f>
        <v>#REF!</v>
      </c>
      <c r="CU9" t="e">
        <f>AND(#REF!,"AAAAAG1/f2I=")</f>
        <v>#REF!</v>
      </c>
      <c r="CV9" t="e">
        <f>AND(#REF!,"AAAAAG1/f2M=")</f>
        <v>#REF!</v>
      </c>
      <c r="CW9" t="e">
        <f>AND(#REF!,"AAAAAG1/f2Q=")</f>
        <v>#REF!</v>
      </c>
      <c r="CX9" t="e">
        <f>AND(#REF!,"AAAAAG1/f2U=")</f>
        <v>#REF!</v>
      </c>
      <c r="CY9" t="e">
        <f>AND(#REF!,"AAAAAG1/f2Y=")</f>
        <v>#REF!</v>
      </c>
      <c r="CZ9" t="e">
        <f>AND(#REF!,"AAAAAG1/f2c=")</f>
        <v>#REF!</v>
      </c>
      <c r="DA9" t="e">
        <f>AND(#REF!,"AAAAAG1/f2g=")</f>
        <v>#REF!</v>
      </c>
      <c r="DB9" t="e">
        <f>IF(#REF!,"AAAAAG1/f2k=",0)</f>
        <v>#REF!</v>
      </c>
      <c r="DC9" t="e">
        <f>AND(#REF!,"AAAAAG1/f2o=")</f>
        <v>#REF!</v>
      </c>
      <c r="DD9" t="e">
        <f>AND(#REF!,"AAAAAG1/f2s=")</f>
        <v>#REF!</v>
      </c>
      <c r="DE9" t="e">
        <f>AND(#REF!,"AAAAAG1/f2w=")</f>
        <v>#REF!</v>
      </c>
      <c r="DF9" t="e">
        <f>AND(#REF!,"AAAAAG1/f20=")</f>
        <v>#REF!</v>
      </c>
      <c r="DG9" t="e">
        <f>AND(#REF!,"AAAAAG1/f24=")</f>
        <v>#REF!</v>
      </c>
      <c r="DH9" t="e">
        <f>AND(#REF!,"AAAAAG1/f28=")</f>
        <v>#REF!</v>
      </c>
      <c r="DI9" t="e">
        <f>AND(#REF!,"AAAAAG1/f3A=")</f>
        <v>#REF!</v>
      </c>
      <c r="DJ9" t="e">
        <f>AND(#REF!,"AAAAAG1/f3E=")</f>
        <v>#REF!</v>
      </c>
      <c r="DK9" t="e">
        <f>IF(#REF!,"AAAAAG1/f3I=",0)</f>
        <v>#REF!</v>
      </c>
      <c r="DL9" t="e">
        <f>AND(#REF!,"AAAAAG1/f3M=")</f>
        <v>#REF!</v>
      </c>
      <c r="DM9" t="e">
        <f>AND(#REF!,"AAAAAG1/f3Q=")</f>
        <v>#REF!</v>
      </c>
      <c r="DN9" t="e">
        <f>AND(#REF!,"AAAAAG1/f3U=")</f>
        <v>#REF!</v>
      </c>
      <c r="DO9" t="e">
        <f>AND(#REF!,"AAAAAG1/f3Y=")</f>
        <v>#REF!</v>
      </c>
      <c r="DP9" t="e">
        <f>AND(#REF!,"AAAAAG1/f3c=")</f>
        <v>#REF!</v>
      </c>
      <c r="DQ9" t="e">
        <f>AND(#REF!,"AAAAAG1/f3g=")</f>
        <v>#REF!</v>
      </c>
      <c r="DR9" t="e">
        <f>AND(#REF!,"AAAAAG1/f3k=")</f>
        <v>#REF!</v>
      </c>
      <c r="DS9" t="e">
        <f>AND(#REF!,"AAAAAG1/f3o=")</f>
        <v>#REF!</v>
      </c>
      <c r="DT9" t="e">
        <f>IF(#REF!,"AAAAAG1/f3s=",0)</f>
        <v>#REF!</v>
      </c>
      <c r="DU9" t="e">
        <f>AND(#REF!,"AAAAAG1/f3w=")</f>
        <v>#REF!</v>
      </c>
      <c r="DV9" t="e">
        <f>AND(#REF!,"AAAAAG1/f30=")</f>
        <v>#REF!</v>
      </c>
      <c r="DW9" t="e">
        <f>AND(#REF!,"AAAAAG1/f34=")</f>
        <v>#REF!</v>
      </c>
      <c r="DX9" t="e">
        <f>AND(#REF!,"AAAAAG1/f38=")</f>
        <v>#REF!</v>
      </c>
      <c r="DY9" t="e">
        <f>AND(#REF!,"AAAAAG1/f4A=")</f>
        <v>#REF!</v>
      </c>
      <c r="DZ9" t="e">
        <f>AND(#REF!,"AAAAAG1/f4E=")</f>
        <v>#REF!</v>
      </c>
      <c r="EA9" t="e">
        <f>AND(#REF!,"AAAAAG1/f4I=")</f>
        <v>#REF!</v>
      </c>
      <c r="EB9" t="e">
        <f>AND(#REF!,"AAAAAG1/f4M=")</f>
        <v>#REF!</v>
      </c>
      <c r="EC9" t="e">
        <f>IF(#REF!,"AAAAAG1/f4Q=",0)</f>
        <v>#REF!</v>
      </c>
      <c r="ED9" t="e">
        <f>AND(#REF!,"AAAAAG1/f4U=")</f>
        <v>#REF!</v>
      </c>
      <c r="EE9" t="e">
        <f>AND(#REF!,"AAAAAG1/f4Y=")</f>
        <v>#REF!</v>
      </c>
      <c r="EF9" t="e">
        <f>AND(#REF!,"AAAAAG1/f4c=")</f>
        <v>#REF!</v>
      </c>
      <c r="EG9" t="e">
        <f>AND(#REF!,"AAAAAG1/f4g=")</f>
        <v>#REF!</v>
      </c>
      <c r="EH9" t="e">
        <f>AND(#REF!,"AAAAAG1/f4k=")</f>
        <v>#REF!</v>
      </c>
      <c r="EI9" t="e">
        <f>AND(#REF!,"AAAAAG1/f4o=")</f>
        <v>#REF!</v>
      </c>
      <c r="EJ9" t="e">
        <f>AND(#REF!,"AAAAAG1/f4s=")</f>
        <v>#REF!</v>
      </c>
      <c r="EK9" t="e">
        <f>AND(#REF!,"AAAAAG1/f4w=")</f>
        <v>#REF!</v>
      </c>
      <c r="EL9" t="e">
        <f>IF(#REF!,"AAAAAG1/f40=",0)</f>
        <v>#REF!</v>
      </c>
      <c r="EM9" t="e">
        <f>AND(#REF!,"AAAAAG1/f44=")</f>
        <v>#REF!</v>
      </c>
      <c r="EN9" t="e">
        <f>AND(#REF!,"AAAAAG1/f48=")</f>
        <v>#REF!</v>
      </c>
      <c r="EO9" t="e">
        <f>AND(#REF!,"AAAAAG1/f5A=")</f>
        <v>#REF!</v>
      </c>
      <c r="EP9" t="e">
        <f>AND(#REF!,"AAAAAG1/f5E=")</f>
        <v>#REF!</v>
      </c>
      <c r="EQ9" t="e">
        <f>AND(#REF!,"AAAAAG1/f5I=")</f>
        <v>#REF!</v>
      </c>
      <c r="ER9" t="e">
        <f>AND(#REF!,"AAAAAG1/f5M=")</f>
        <v>#REF!</v>
      </c>
      <c r="ES9" t="e">
        <f>AND(#REF!,"AAAAAG1/f5Q=")</f>
        <v>#REF!</v>
      </c>
      <c r="ET9" t="e">
        <f>AND(#REF!,"AAAAAG1/f5U=")</f>
        <v>#REF!</v>
      </c>
      <c r="EU9" t="e">
        <f>IF(#REF!,"AAAAAG1/f5Y=",0)</f>
        <v>#REF!</v>
      </c>
      <c r="EV9" t="e">
        <f>AND(#REF!,"AAAAAG1/f5c=")</f>
        <v>#REF!</v>
      </c>
      <c r="EW9" t="e">
        <f>AND(#REF!,"AAAAAG1/f5g=")</f>
        <v>#REF!</v>
      </c>
      <c r="EX9" t="e">
        <f>AND(#REF!,"AAAAAG1/f5k=")</f>
        <v>#REF!</v>
      </c>
      <c r="EY9" t="e">
        <f>AND(#REF!,"AAAAAG1/f5o=")</f>
        <v>#REF!</v>
      </c>
      <c r="EZ9" t="e">
        <f>AND(#REF!,"AAAAAG1/f5s=")</f>
        <v>#REF!</v>
      </c>
      <c r="FA9" t="e">
        <f>AND(#REF!,"AAAAAG1/f5w=")</f>
        <v>#REF!</v>
      </c>
      <c r="FB9" t="e">
        <f>AND(#REF!,"AAAAAG1/f50=")</f>
        <v>#REF!</v>
      </c>
      <c r="FC9" t="e">
        <f>AND(#REF!,"AAAAAG1/f54=")</f>
        <v>#REF!</v>
      </c>
      <c r="FD9" t="e">
        <f>IF(#REF!,"AAAAAG1/f58=",0)</f>
        <v>#REF!</v>
      </c>
      <c r="FE9" t="e">
        <f>AND(#REF!,"AAAAAG1/f6A=")</f>
        <v>#REF!</v>
      </c>
      <c r="FF9" t="e">
        <f>AND(#REF!,"AAAAAG1/f6E=")</f>
        <v>#REF!</v>
      </c>
      <c r="FG9" t="e">
        <f>AND(#REF!,"AAAAAG1/f6I=")</f>
        <v>#REF!</v>
      </c>
      <c r="FH9" t="e">
        <f>AND(#REF!,"AAAAAG1/f6M=")</f>
        <v>#REF!</v>
      </c>
      <c r="FI9" t="e">
        <f>AND(#REF!,"AAAAAG1/f6Q=")</f>
        <v>#REF!</v>
      </c>
      <c r="FJ9" t="e">
        <f>AND(#REF!,"AAAAAG1/f6U=")</f>
        <v>#REF!</v>
      </c>
      <c r="FK9" t="e">
        <f>AND(#REF!,"AAAAAG1/f6Y=")</f>
        <v>#REF!</v>
      </c>
      <c r="FL9" t="e">
        <f>AND(#REF!,"AAAAAG1/f6c=")</f>
        <v>#REF!</v>
      </c>
      <c r="FM9" t="e">
        <f>IF(#REF!,"AAAAAG1/f6g=",0)</f>
        <v>#REF!</v>
      </c>
      <c r="FN9" t="e">
        <f>AND(#REF!,"AAAAAG1/f6k=")</f>
        <v>#REF!</v>
      </c>
      <c r="FO9" t="e">
        <f>AND(#REF!,"AAAAAG1/f6o=")</f>
        <v>#REF!</v>
      </c>
      <c r="FP9" t="e">
        <f>AND(#REF!,"AAAAAG1/f6s=")</f>
        <v>#REF!</v>
      </c>
      <c r="FQ9" t="e">
        <f>AND(#REF!,"AAAAAG1/f6w=")</f>
        <v>#REF!</v>
      </c>
      <c r="FR9" t="e">
        <f>AND(#REF!,"AAAAAG1/f60=")</f>
        <v>#REF!</v>
      </c>
      <c r="FS9" t="e">
        <f>AND(#REF!,"AAAAAG1/f64=")</f>
        <v>#REF!</v>
      </c>
      <c r="FT9" t="e">
        <f>AND(#REF!,"AAAAAG1/f68=")</f>
        <v>#REF!</v>
      </c>
      <c r="FU9" t="e">
        <f>AND(#REF!,"AAAAAG1/f7A=")</f>
        <v>#REF!</v>
      </c>
      <c r="FV9" t="e">
        <f>IF(#REF!,"AAAAAG1/f7E=",0)</f>
        <v>#REF!</v>
      </c>
      <c r="FW9" t="e">
        <f>AND(#REF!,"AAAAAG1/f7I=")</f>
        <v>#REF!</v>
      </c>
      <c r="FX9" t="e">
        <f>AND(#REF!,"AAAAAG1/f7M=")</f>
        <v>#REF!</v>
      </c>
      <c r="FY9" t="e">
        <f>AND(#REF!,"AAAAAG1/f7Q=")</f>
        <v>#REF!</v>
      </c>
      <c r="FZ9" t="e">
        <f>AND(#REF!,"AAAAAG1/f7U=")</f>
        <v>#REF!</v>
      </c>
      <c r="GA9" t="e">
        <f>AND(#REF!,"AAAAAG1/f7Y=")</f>
        <v>#REF!</v>
      </c>
      <c r="GB9" t="e">
        <f>AND(#REF!,"AAAAAG1/f7c=")</f>
        <v>#REF!</v>
      </c>
      <c r="GC9" t="e">
        <f>AND(#REF!,"AAAAAG1/f7g=")</f>
        <v>#REF!</v>
      </c>
      <c r="GD9" t="e">
        <f>AND(#REF!,"AAAAAG1/f7k=")</f>
        <v>#REF!</v>
      </c>
      <c r="GE9" t="e">
        <f>IF(#REF!,"AAAAAG1/f7o=",0)</f>
        <v>#REF!</v>
      </c>
      <c r="GF9" t="e">
        <f>AND(#REF!,"AAAAAG1/f7s=")</f>
        <v>#REF!</v>
      </c>
      <c r="GG9" t="e">
        <f>AND(#REF!,"AAAAAG1/f7w=")</f>
        <v>#REF!</v>
      </c>
      <c r="GH9" t="e">
        <f>AND(#REF!,"AAAAAG1/f70=")</f>
        <v>#REF!</v>
      </c>
      <c r="GI9" t="e">
        <f>AND(#REF!,"AAAAAG1/f74=")</f>
        <v>#REF!</v>
      </c>
      <c r="GJ9" t="e">
        <f>AND(#REF!,"AAAAAG1/f78=")</f>
        <v>#REF!</v>
      </c>
      <c r="GK9" t="e">
        <f>AND(#REF!,"AAAAAG1/f8A=")</f>
        <v>#REF!</v>
      </c>
      <c r="GL9" t="e">
        <f>AND(#REF!,"AAAAAG1/f8E=")</f>
        <v>#REF!</v>
      </c>
      <c r="GM9" t="e">
        <f>AND(#REF!,"AAAAAG1/f8I=")</f>
        <v>#REF!</v>
      </c>
      <c r="GN9" t="e">
        <f>IF(#REF!,"AAAAAG1/f8M=",0)</f>
        <v>#REF!</v>
      </c>
      <c r="GO9" t="e">
        <f>AND(#REF!,"AAAAAG1/f8Q=")</f>
        <v>#REF!</v>
      </c>
      <c r="GP9" t="e">
        <f>AND(#REF!,"AAAAAG1/f8U=")</f>
        <v>#REF!</v>
      </c>
      <c r="GQ9" t="e">
        <f>AND(#REF!,"AAAAAG1/f8Y=")</f>
        <v>#REF!</v>
      </c>
      <c r="GR9" t="e">
        <f>AND(#REF!,"AAAAAG1/f8c=")</f>
        <v>#REF!</v>
      </c>
      <c r="GS9" t="e">
        <f>AND(#REF!,"AAAAAG1/f8g=")</f>
        <v>#REF!</v>
      </c>
      <c r="GT9" t="e">
        <f>AND(#REF!,"AAAAAG1/f8k=")</f>
        <v>#REF!</v>
      </c>
      <c r="GU9" t="e">
        <f>AND(#REF!,"AAAAAG1/f8o=")</f>
        <v>#REF!</v>
      </c>
      <c r="GV9" t="e">
        <f>AND(#REF!,"AAAAAG1/f8s=")</f>
        <v>#REF!</v>
      </c>
      <c r="GW9" t="e">
        <f>IF(#REF!,"AAAAAG1/f8w=",0)</f>
        <v>#REF!</v>
      </c>
      <c r="GX9" t="e">
        <f>AND(#REF!,"AAAAAG1/f80=")</f>
        <v>#REF!</v>
      </c>
      <c r="GY9" t="e">
        <f>AND(#REF!,"AAAAAG1/f84=")</f>
        <v>#REF!</v>
      </c>
      <c r="GZ9" t="e">
        <f>AND(#REF!,"AAAAAG1/f88=")</f>
        <v>#REF!</v>
      </c>
      <c r="HA9" t="e">
        <f>AND(#REF!,"AAAAAG1/f9A=")</f>
        <v>#REF!</v>
      </c>
      <c r="HB9" t="e">
        <f>AND(#REF!,"AAAAAG1/f9E=")</f>
        <v>#REF!</v>
      </c>
      <c r="HC9" t="e">
        <f>AND(#REF!,"AAAAAG1/f9I=")</f>
        <v>#REF!</v>
      </c>
      <c r="HD9" t="e">
        <f>AND(#REF!,"AAAAAG1/f9M=")</f>
        <v>#REF!</v>
      </c>
      <c r="HE9" t="e">
        <f>AND(#REF!,"AAAAAG1/f9Q=")</f>
        <v>#REF!</v>
      </c>
      <c r="HF9" t="e">
        <f>IF(#REF!,"AAAAAG1/f9U=",0)</f>
        <v>#REF!</v>
      </c>
      <c r="HG9" t="e">
        <f>AND(#REF!,"AAAAAG1/f9Y=")</f>
        <v>#REF!</v>
      </c>
      <c r="HH9" t="e">
        <f>AND(#REF!,"AAAAAG1/f9c=")</f>
        <v>#REF!</v>
      </c>
      <c r="HI9" t="e">
        <f>AND(#REF!,"AAAAAG1/f9g=")</f>
        <v>#REF!</v>
      </c>
      <c r="HJ9" t="e">
        <f>AND(#REF!,"AAAAAG1/f9k=")</f>
        <v>#REF!</v>
      </c>
      <c r="HK9" t="e">
        <f>AND(#REF!,"AAAAAG1/f9o=")</f>
        <v>#REF!</v>
      </c>
      <c r="HL9" t="e">
        <f>AND(#REF!,"AAAAAG1/f9s=")</f>
        <v>#REF!</v>
      </c>
      <c r="HM9" t="e">
        <f>AND(#REF!,"AAAAAG1/f9w=")</f>
        <v>#REF!</v>
      </c>
      <c r="HN9" t="e">
        <f>AND(#REF!,"AAAAAG1/f90=")</f>
        <v>#REF!</v>
      </c>
      <c r="HO9" t="e">
        <f>IF(#REF!,"AAAAAG1/f94=",0)</f>
        <v>#REF!</v>
      </c>
      <c r="HP9" t="e">
        <f>AND(#REF!,"AAAAAG1/f98=")</f>
        <v>#REF!</v>
      </c>
      <c r="HQ9" t="e">
        <f>AND(#REF!,"AAAAAG1/f+A=")</f>
        <v>#REF!</v>
      </c>
      <c r="HR9" t="e">
        <f>AND(#REF!,"AAAAAG1/f+E=")</f>
        <v>#REF!</v>
      </c>
      <c r="HS9" t="e">
        <f>AND(#REF!,"AAAAAG1/f+I=")</f>
        <v>#REF!</v>
      </c>
      <c r="HT9" t="e">
        <f>AND(#REF!,"AAAAAG1/f+M=")</f>
        <v>#REF!</v>
      </c>
      <c r="HU9" t="e">
        <f>AND(#REF!,"AAAAAG1/f+Q=")</f>
        <v>#REF!</v>
      </c>
      <c r="HV9" t="e">
        <f>AND(#REF!,"AAAAAG1/f+U=")</f>
        <v>#REF!</v>
      </c>
      <c r="HW9" t="e">
        <f>AND(#REF!,"AAAAAG1/f+Y=")</f>
        <v>#REF!</v>
      </c>
      <c r="HX9" t="e">
        <f>IF(#REF!,"AAAAAG1/f+c=",0)</f>
        <v>#REF!</v>
      </c>
      <c r="HY9" t="e">
        <f>AND(#REF!,"AAAAAG1/f+g=")</f>
        <v>#REF!</v>
      </c>
      <c r="HZ9" t="e">
        <f>AND(#REF!,"AAAAAG1/f+k=")</f>
        <v>#REF!</v>
      </c>
      <c r="IA9" t="e">
        <f>AND(#REF!,"AAAAAG1/f+o=")</f>
        <v>#REF!</v>
      </c>
      <c r="IB9" t="e">
        <f>AND(#REF!,"AAAAAG1/f+s=")</f>
        <v>#REF!</v>
      </c>
      <c r="IC9" t="e">
        <f>AND(#REF!,"AAAAAG1/f+w=")</f>
        <v>#REF!</v>
      </c>
      <c r="ID9" t="e">
        <f>AND(#REF!,"AAAAAG1/f+0=")</f>
        <v>#REF!</v>
      </c>
      <c r="IE9" t="e">
        <f>AND(#REF!,"AAAAAG1/f+4=")</f>
        <v>#REF!</v>
      </c>
      <c r="IF9" t="e">
        <f>AND(#REF!,"AAAAAG1/f+8=")</f>
        <v>#REF!</v>
      </c>
      <c r="IG9" t="e">
        <f>IF(#REF!,"AAAAAG1/f/A=",0)</f>
        <v>#REF!</v>
      </c>
      <c r="IH9" t="e">
        <f>AND(#REF!,"AAAAAG1/f/E=")</f>
        <v>#REF!</v>
      </c>
      <c r="II9" t="e">
        <f>AND(#REF!,"AAAAAG1/f/I=")</f>
        <v>#REF!</v>
      </c>
      <c r="IJ9" t="e">
        <f>AND(#REF!,"AAAAAG1/f/M=")</f>
        <v>#REF!</v>
      </c>
      <c r="IK9" t="e">
        <f>AND(#REF!,"AAAAAG1/f/Q=")</f>
        <v>#REF!</v>
      </c>
      <c r="IL9" t="e">
        <f>AND(#REF!,"AAAAAG1/f/U=")</f>
        <v>#REF!</v>
      </c>
      <c r="IM9" t="e">
        <f>AND(#REF!,"AAAAAG1/f/Y=")</f>
        <v>#REF!</v>
      </c>
      <c r="IN9" t="e">
        <f>AND(#REF!,"AAAAAG1/f/c=")</f>
        <v>#REF!</v>
      </c>
      <c r="IO9" t="e">
        <f>AND(#REF!,"AAAAAG1/f/g=")</f>
        <v>#REF!</v>
      </c>
      <c r="IP9" t="e">
        <f>IF(#REF!,"AAAAAG1/f/k=",0)</f>
        <v>#REF!</v>
      </c>
      <c r="IQ9" t="e">
        <f>AND(#REF!,"AAAAAG1/f/o=")</f>
        <v>#REF!</v>
      </c>
      <c r="IR9" t="e">
        <f>AND(#REF!,"AAAAAG1/f/s=")</f>
        <v>#REF!</v>
      </c>
      <c r="IS9" t="e">
        <f>AND(#REF!,"AAAAAG1/f/w=")</f>
        <v>#REF!</v>
      </c>
      <c r="IT9" t="e">
        <f>AND(#REF!,"AAAAAG1/f/0=")</f>
        <v>#REF!</v>
      </c>
      <c r="IU9" t="e">
        <f>AND(#REF!,"AAAAAG1/f/4=")</f>
        <v>#REF!</v>
      </c>
      <c r="IV9" t="e">
        <f>AND(#REF!,"AAAAAG1/f/8=")</f>
        <v>#REF!</v>
      </c>
    </row>
    <row r="10" spans="1:256" ht="12.75">
      <c r="A10" t="e">
        <f>AND(#REF!,"AAAAAG/r/AA=")</f>
        <v>#REF!</v>
      </c>
      <c r="B10" t="e">
        <f>AND(#REF!,"AAAAAG/r/AE=")</f>
        <v>#REF!</v>
      </c>
      <c r="C10" t="e">
        <f>IF(#REF!,"AAAAAG/r/AI=",0)</f>
        <v>#REF!</v>
      </c>
      <c r="D10" t="e">
        <f>AND(#REF!,"AAAAAG/r/AM=")</f>
        <v>#REF!</v>
      </c>
      <c r="E10" t="e">
        <f>AND(#REF!,"AAAAAG/r/AQ=")</f>
        <v>#REF!</v>
      </c>
      <c r="F10" t="e">
        <f>AND(#REF!,"AAAAAG/r/AU=")</f>
        <v>#REF!</v>
      </c>
      <c r="G10" t="e">
        <f>AND(#REF!,"AAAAAG/r/AY=")</f>
        <v>#REF!</v>
      </c>
      <c r="H10" t="e">
        <f>AND(#REF!,"AAAAAG/r/Ac=")</f>
        <v>#REF!</v>
      </c>
      <c r="I10" t="e">
        <f>AND(#REF!,"AAAAAG/r/Ag=")</f>
        <v>#REF!</v>
      </c>
      <c r="J10" t="e">
        <f>AND(#REF!,"AAAAAG/r/Ak=")</f>
        <v>#REF!</v>
      </c>
      <c r="K10" t="e">
        <f>AND(#REF!,"AAAAAG/r/Ao=")</f>
        <v>#REF!</v>
      </c>
      <c r="L10" t="e">
        <f>IF(#REF!,"AAAAAG/r/As=",0)</f>
        <v>#REF!</v>
      </c>
      <c r="M10" t="e">
        <f>AND(#REF!,"AAAAAG/r/Aw=")</f>
        <v>#REF!</v>
      </c>
      <c r="N10" t="e">
        <f>AND(#REF!,"AAAAAG/r/A0=")</f>
        <v>#REF!</v>
      </c>
      <c r="O10" t="e">
        <f>AND(#REF!,"AAAAAG/r/A4=")</f>
        <v>#REF!</v>
      </c>
      <c r="P10" t="e">
        <f>AND(#REF!,"AAAAAG/r/A8=")</f>
        <v>#REF!</v>
      </c>
      <c r="Q10" t="e">
        <f>AND(#REF!,"AAAAAG/r/BA=")</f>
        <v>#REF!</v>
      </c>
      <c r="R10" t="e">
        <f>AND(#REF!,"AAAAAG/r/BE=")</f>
        <v>#REF!</v>
      </c>
      <c r="S10" t="e">
        <f>AND(#REF!,"AAAAAG/r/BI=")</f>
        <v>#REF!</v>
      </c>
      <c r="T10" t="e">
        <f>AND(#REF!,"AAAAAG/r/BM=")</f>
        <v>#REF!</v>
      </c>
      <c r="U10" t="e">
        <f>IF(#REF!,"AAAAAG/r/BQ=",0)</f>
        <v>#REF!</v>
      </c>
      <c r="V10" t="e">
        <f>AND(#REF!,"AAAAAG/r/BU=")</f>
        <v>#REF!</v>
      </c>
      <c r="W10" t="e">
        <f>AND(#REF!,"AAAAAG/r/BY=")</f>
        <v>#REF!</v>
      </c>
      <c r="X10" t="e">
        <f>AND(#REF!,"AAAAAG/r/Bc=")</f>
        <v>#REF!</v>
      </c>
      <c r="Y10" t="e">
        <f>AND(#REF!,"AAAAAG/r/Bg=")</f>
        <v>#REF!</v>
      </c>
      <c r="Z10" t="e">
        <f>AND(#REF!,"AAAAAG/r/Bk=")</f>
        <v>#REF!</v>
      </c>
      <c r="AA10" t="e">
        <f>AND(#REF!,"AAAAAG/r/Bo=")</f>
        <v>#REF!</v>
      </c>
      <c r="AB10" t="e">
        <f>AND(#REF!,"AAAAAG/r/Bs=")</f>
        <v>#REF!</v>
      </c>
      <c r="AC10" t="e">
        <f>AND(#REF!,"AAAAAG/r/Bw=")</f>
        <v>#REF!</v>
      </c>
      <c r="AD10" t="e">
        <f>IF(#REF!,"AAAAAG/r/B0=",0)</f>
        <v>#REF!</v>
      </c>
      <c r="AE10" t="e">
        <f>AND(#REF!,"AAAAAG/r/B4=")</f>
        <v>#REF!</v>
      </c>
      <c r="AF10" t="e">
        <f>AND(#REF!,"AAAAAG/r/B8=")</f>
        <v>#REF!</v>
      </c>
      <c r="AG10" t="e">
        <f>AND(#REF!,"AAAAAG/r/CA=")</f>
        <v>#REF!</v>
      </c>
      <c r="AH10" t="e">
        <f>AND(#REF!,"AAAAAG/r/CE=")</f>
        <v>#REF!</v>
      </c>
      <c r="AI10" t="e">
        <f>AND(#REF!,"AAAAAG/r/CI=")</f>
        <v>#REF!</v>
      </c>
      <c r="AJ10" t="e">
        <f>AND(#REF!,"AAAAAG/r/CM=")</f>
        <v>#REF!</v>
      </c>
      <c r="AK10" t="e">
        <f>AND(#REF!,"AAAAAG/r/CQ=")</f>
        <v>#REF!</v>
      </c>
      <c r="AL10" t="e">
        <f>AND(#REF!,"AAAAAG/r/CU=")</f>
        <v>#REF!</v>
      </c>
      <c r="AM10" t="e">
        <f>IF(#REF!,"AAAAAG/r/CY=",0)</f>
        <v>#REF!</v>
      </c>
      <c r="AN10" t="e">
        <f>AND(#REF!,"AAAAAG/r/Cc=")</f>
        <v>#REF!</v>
      </c>
      <c r="AO10" t="e">
        <f>AND(#REF!,"AAAAAG/r/Cg=")</f>
        <v>#REF!</v>
      </c>
      <c r="AP10" t="e">
        <f>AND(#REF!,"AAAAAG/r/Ck=")</f>
        <v>#REF!</v>
      </c>
      <c r="AQ10" t="e">
        <f>AND(#REF!,"AAAAAG/r/Co=")</f>
        <v>#REF!</v>
      </c>
      <c r="AR10" t="e">
        <f>AND(#REF!,"AAAAAG/r/Cs=")</f>
        <v>#REF!</v>
      </c>
      <c r="AS10" t="e">
        <f>AND(#REF!,"AAAAAG/r/Cw=")</f>
        <v>#REF!</v>
      </c>
      <c r="AT10" t="e">
        <f>AND(#REF!,"AAAAAG/r/C0=")</f>
        <v>#REF!</v>
      </c>
      <c r="AU10" t="e">
        <f>AND(#REF!,"AAAAAG/r/C4=")</f>
        <v>#REF!</v>
      </c>
      <c r="AV10" t="e">
        <f>IF(#REF!,"AAAAAG/r/C8=",0)</f>
        <v>#REF!</v>
      </c>
      <c r="AW10" t="e">
        <f>AND(#REF!,"AAAAAG/r/DA=")</f>
        <v>#REF!</v>
      </c>
      <c r="AX10" t="e">
        <f>AND(#REF!,"AAAAAG/r/DE=")</f>
        <v>#REF!</v>
      </c>
      <c r="AY10" t="e">
        <f>AND(#REF!,"AAAAAG/r/DI=")</f>
        <v>#REF!</v>
      </c>
      <c r="AZ10" t="e">
        <f>AND(#REF!,"AAAAAG/r/DM=")</f>
        <v>#REF!</v>
      </c>
      <c r="BA10" t="e">
        <f>AND(#REF!,"AAAAAG/r/DQ=")</f>
        <v>#REF!</v>
      </c>
      <c r="BB10" t="e">
        <f>AND(#REF!,"AAAAAG/r/DU=")</f>
        <v>#REF!</v>
      </c>
      <c r="BC10" t="e">
        <f>AND(#REF!,"AAAAAG/r/DY=")</f>
        <v>#REF!</v>
      </c>
      <c r="BD10" t="e">
        <f>AND(#REF!,"AAAAAG/r/Dc=")</f>
        <v>#REF!</v>
      </c>
      <c r="BE10" t="e">
        <f>IF(#REF!,"AAAAAG/r/Dg=",0)</f>
        <v>#REF!</v>
      </c>
      <c r="BF10" t="e">
        <f>AND(#REF!,"AAAAAG/r/Dk=")</f>
        <v>#REF!</v>
      </c>
      <c r="BG10" t="e">
        <f>AND(#REF!,"AAAAAG/r/Do=")</f>
        <v>#REF!</v>
      </c>
      <c r="BH10" t="e">
        <f>AND(#REF!,"AAAAAG/r/Ds=")</f>
        <v>#REF!</v>
      </c>
      <c r="BI10" t="e">
        <f>AND(#REF!,"AAAAAG/r/Dw=")</f>
        <v>#REF!</v>
      </c>
      <c r="BJ10" t="e">
        <f>AND(#REF!,"AAAAAG/r/D0=")</f>
        <v>#REF!</v>
      </c>
      <c r="BK10" t="e">
        <f>AND(#REF!,"AAAAAG/r/D4=")</f>
        <v>#REF!</v>
      </c>
      <c r="BL10" t="e">
        <f>AND(#REF!,"AAAAAG/r/D8=")</f>
        <v>#REF!</v>
      </c>
      <c r="BM10" t="e">
        <f>AND(#REF!,"AAAAAG/r/EA=")</f>
        <v>#REF!</v>
      </c>
      <c r="BN10" t="e">
        <f>IF(#REF!,"AAAAAG/r/EE=",0)</f>
        <v>#REF!</v>
      </c>
      <c r="BO10" t="e">
        <f>AND(#REF!,"AAAAAG/r/EI=")</f>
        <v>#REF!</v>
      </c>
      <c r="BP10" t="e">
        <f>AND(#REF!,"AAAAAG/r/EM=")</f>
        <v>#REF!</v>
      </c>
      <c r="BQ10" t="e">
        <f>AND(#REF!,"AAAAAG/r/EQ=")</f>
        <v>#REF!</v>
      </c>
      <c r="BR10" t="e">
        <f>AND(#REF!,"AAAAAG/r/EU=")</f>
        <v>#REF!</v>
      </c>
      <c r="BS10" t="e">
        <f>AND(#REF!,"AAAAAG/r/EY=")</f>
        <v>#REF!</v>
      </c>
      <c r="BT10" t="e">
        <f>AND(#REF!,"AAAAAG/r/Ec=")</f>
        <v>#REF!</v>
      </c>
      <c r="BU10" t="e">
        <f>AND(#REF!,"AAAAAG/r/Eg=")</f>
        <v>#REF!</v>
      </c>
      <c r="BV10" t="e">
        <f>AND(#REF!,"AAAAAG/r/Ek=")</f>
        <v>#REF!</v>
      </c>
      <c r="BW10" t="e">
        <f>IF(#REF!,"AAAAAG/r/Eo=",0)</f>
        <v>#REF!</v>
      </c>
      <c r="BX10" t="e">
        <f>AND(#REF!,"AAAAAG/r/Es=")</f>
        <v>#REF!</v>
      </c>
      <c r="BY10" t="e">
        <f>AND(#REF!,"AAAAAG/r/Ew=")</f>
        <v>#REF!</v>
      </c>
      <c r="BZ10" t="e">
        <f>AND(#REF!,"AAAAAG/r/E0=")</f>
        <v>#REF!</v>
      </c>
      <c r="CA10" t="e">
        <f>AND(#REF!,"AAAAAG/r/E4=")</f>
        <v>#REF!</v>
      </c>
      <c r="CB10" t="e">
        <f>AND(#REF!,"AAAAAG/r/E8=")</f>
        <v>#REF!</v>
      </c>
      <c r="CC10" t="e">
        <f>AND(#REF!,"AAAAAG/r/FA=")</f>
        <v>#REF!</v>
      </c>
      <c r="CD10" t="e">
        <f>AND(#REF!,"AAAAAG/r/FE=")</f>
        <v>#REF!</v>
      </c>
      <c r="CE10" t="e">
        <f>AND(#REF!,"AAAAAG/r/FI=")</f>
        <v>#REF!</v>
      </c>
      <c r="CF10" t="e">
        <f>IF(#REF!,"AAAAAG/r/FM=",0)</f>
        <v>#REF!</v>
      </c>
      <c r="CG10" t="e">
        <f>AND(#REF!,"AAAAAG/r/FQ=")</f>
        <v>#REF!</v>
      </c>
      <c r="CH10" t="e">
        <f>AND(#REF!,"AAAAAG/r/FU=")</f>
        <v>#REF!</v>
      </c>
      <c r="CI10" t="e">
        <f>AND(#REF!,"AAAAAG/r/FY=")</f>
        <v>#REF!</v>
      </c>
      <c r="CJ10" t="e">
        <f>AND(#REF!,"AAAAAG/r/Fc=")</f>
        <v>#REF!</v>
      </c>
      <c r="CK10" t="e">
        <f>AND(#REF!,"AAAAAG/r/Fg=")</f>
        <v>#REF!</v>
      </c>
      <c r="CL10" t="e">
        <f>AND(#REF!,"AAAAAG/r/Fk=")</f>
        <v>#REF!</v>
      </c>
      <c r="CM10" t="e">
        <f>AND(#REF!,"AAAAAG/r/Fo=")</f>
        <v>#REF!</v>
      </c>
      <c r="CN10" t="e">
        <f>AND(#REF!,"AAAAAG/r/Fs=")</f>
        <v>#REF!</v>
      </c>
      <c r="CO10" t="e">
        <f>IF(#REF!,"AAAAAG/r/Fw=",0)</f>
        <v>#REF!</v>
      </c>
      <c r="CP10" t="e">
        <f>AND(#REF!,"AAAAAG/r/F0=")</f>
        <v>#REF!</v>
      </c>
      <c r="CQ10" t="e">
        <f>AND(#REF!,"AAAAAG/r/F4=")</f>
        <v>#REF!</v>
      </c>
      <c r="CR10" t="e">
        <f>AND(#REF!,"AAAAAG/r/F8=")</f>
        <v>#REF!</v>
      </c>
      <c r="CS10" t="e">
        <f>AND(#REF!,"AAAAAG/r/GA=")</f>
        <v>#REF!</v>
      </c>
      <c r="CT10" t="e">
        <f>AND(#REF!,"AAAAAG/r/GE=")</f>
        <v>#REF!</v>
      </c>
      <c r="CU10" t="e">
        <f>AND(#REF!,"AAAAAG/r/GI=")</f>
        <v>#REF!</v>
      </c>
      <c r="CV10" t="e">
        <f>AND(#REF!,"AAAAAG/r/GM=")</f>
        <v>#REF!</v>
      </c>
      <c r="CW10" t="e">
        <f>AND(#REF!,"AAAAAG/r/GQ=")</f>
        <v>#REF!</v>
      </c>
      <c r="CX10" t="e">
        <f>IF(#REF!,"AAAAAG/r/GU=",0)</f>
        <v>#REF!</v>
      </c>
      <c r="CY10" t="e">
        <f>AND(#REF!,"AAAAAG/r/GY=")</f>
        <v>#REF!</v>
      </c>
      <c r="CZ10" t="e">
        <f>AND(#REF!,"AAAAAG/r/Gc=")</f>
        <v>#REF!</v>
      </c>
      <c r="DA10" t="e">
        <f>AND(#REF!,"AAAAAG/r/Gg=")</f>
        <v>#REF!</v>
      </c>
      <c r="DB10" t="e">
        <f>AND(#REF!,"AAAAAG/r/Gk=")</f>
        <v>#REF!</v>
      </c>
      <c r="DC10" t="e">
        <f>AND(#REF!,"AAAAAG/r/Go=")</f>
        <v>#REF!</v>
      </c>
      <c r="DD10" t="e">
        <f>AND(#REF!,"AAAAAG/r/Gs=")</f>
        <v>#REF!</v>
      </c>
      <c r="DE10" t="e">
        <f>AND(#REF!,"AAAAAG/r/Gw=")</f>
        <v>#REF!</v>
      </c>
      <c r="DF10" t="e">
        <f>AND(#REF!,"AAAAAG/r/G0=")</f>
        <v>#REF!</v>
      </c>
      <c r="DG10" t="e">
        <f>IF(#REF!,"AAAAAG/r/G4=",0)</f>
        <v>#REF!</v>
      </c>
      <c r="DH10" t="e">
        <f>AND(#REF!,"AAAAAG/r/G8=")</f>
        <v>#REF!</v>
      </c>
      <c r="DI10" t="e">
        <f>AND(#REF!,"AAAAAG/r/HA=")</f>
        <v>#REF!</v>
      </c>
      <c r="DJ10" t="e">
        <f>AND(#REF!,"AAAAAG/r/HE=")</f>
        <v>#REF!</v>
      </c>
      <c r="DK10" t="e">
        <f>AND(#REF!,"AAAAAG/r/HI=")</f>
        <v>#REF!</v>
      </c>
      <c r="DL10" t="e">
        <f>AND(#REF!,"AAAAAG/r/HM=")</f>
        <v>#REF!</v>
      </c>
      <c r="DM10" t="e">
        <f>AND(#REF!,"AAAAAG/r/HQ=")</f>
        <v>#REF!</v>
      </c>
      <c r="DN10" t="e">
        <f>AND(#REF!,"AAAAAG/r/HU=")</f>
        <v>#REF!</v>
      </c>
      <c r="DO10" t="e">
        <f>AND(#REF!,"AAAAAG/r/HY=")</f>
        <v>#REF!</v>
      </c>
      <c r="DP10" t="e">
        <f>IF(#REF!,"AAAAAG/r/Hc=",0)</f>
        <v>#REF!</v>
      </c>
      <c r="DQ10" t="e">
        <f>AND(#REF!,"AAAAAG/r/Hg=")</f>
        <v>#REF!</v>
      </c>
      <c r="DR10" t="e">
        <f>AND(#REF!,"AAAAAG/r/Hk=")</f>
        <v>#REF!</v>
      </c>
      <c r="DS10" t="e">
        <f>AND(#REF!,"AAAAAG/r/Ho=")</f>
        <v>#REF!</v>
      </c>
      <c r="DT10" t="e">
        <f>AND(#REF!,"AAAAAG/r/Hs=")</f>
        <v>#REF!</v>
      </c>
      <c r="DU10" t="e">
        <f>AND(#REF!,"AAAAAG/r/Hw=")</f>
        <v>#REF!</v>
      </c>
      <c r="DV10" t="e">
        <f>AND(#REF!,"AAAAAG/r/H0=")</f>
        <v>#REF!</v>
      </c>
      <c r="DW10" t="e">
        <f>AND(#REF!,"AAAAAG/r/H4=")</f>
        <v>#REF!</v>
      </c>
      <c r="DX10" t="e">
        <f>AND(#REF!,"AAAAAG/r/H8=")</f>
        <v>#REF!</v>
      </c>
      <c r="DY10" t="e">
        <f>IF(#REF!,"AAAAAG/r/IA=",0)</f>
        <v>#REF!</v>
      </c>
      <c r="DZ10" t="e">
        <f>AND(#REF!,"AAAAAG/r/IE=")</f>
        <v>#REF!</v>
      </c>
      <c r="EA10" t="e">
        <f>AND(#REF!,"AAAAAG/r/II=")</f>
        <v>#REF!</v>
      </c>
      <c r="EB10" t="e">
        <f>AND(#REF!,"AAAAAG/r/IM=")</f>
        <v>#REF!</v>
      </c>
      <c r="EC10" t="e">
        <f>AND(#REF!,"AAAAAG/r/IQ=")</f>
        <v>#REF!</v>
      </c>
      <c r="ED10" t="e">
        <f>AND(#REF!,"AAAAAG/r/IU=")</f>
        <v>#REF!</v>
      </c>
      <c r="EE10" t="e">
        <f>AND(#REF!,"AAAAAG/r/IY=")</f>
        <v>#REF!</v>
      </c>
      <c r="EF10" t="e">
        <f>AND(#REF!,"AAAAAG/r/Ic=")</f>
        <v>#REF!</v>
      </c>
      <c r="EG10" t="e">
        <f>AND(#REF!,"AAAAAG/r/Ig=")</f>
        <v>#REF!</v>
      </c>
      <c r="EH10" t="e">
        <f>IF(#REF!,"AAAAAG/r/Ik=",0)</f>
        <v>#REF!</v>
      </c>
      <c r="EI10" t="e">
        <f>AND(#REF!,"AAAAAG/r/Io=")</f>
        <v>#REF!</v>
      </c>
      <c r="EJ10" t="e">
        <f>AND(#REF!,"AAAAAG/r/Is=")</f>
        <v>#REF!</v>
      </c>
      <c r="EK10" t="e">
        <f>AND(#REF!,"AAAAAG/r/Iw=")</f>
        <v>#REF!</v>
      </c>
      <c r="EL10" t="e">
        <f>AND(#REF!,"AAAAAG/r/I0=")</f>
        <v>#REF!</v>
      </c>
      <c r="EM10" t="e">
        <f>AND(#REF!,"AAAAAG/r/I4=")</f>
        <v>#REF!</v>
      </c>
      <c r="EN10" t="e">
        <f>AND(#REF!,"AAAAAG/r/I8=")</f>
        <v>#REF!</v>
      </c>
      <c r="EO10" t="e">
        <f>AND(#REF!,"AAAAAG/r/JA=")</f>
        <v>#REF!</v>
      </c>
      <c r="EP10" t="e">
        <f>AND(#REF!,"AAAAAG/r/JE=")</f>
        <v>#REF!</v>
      </c>
      <c r="EQ10" t="e">
        <f>IF(#REF!,"AAAAAG/r/JI=",0)</f>
        <v>#REF!</v>
      </c>
      <c r="ER10" t="e">
        <f>AND(#REF!,"AAAAAG/r/JM=")</f>
        <v>#REF!</v>
      </c>
      <c r="ES10" t="e">
        <f>AND(#REF!,"AAAAAG/r/JQ=")</f>
        <v>#REF!</v>
      </c>
      <c r="ET10" t="e">
        <f>AND(#REF!,"AAAAAG/r/JU=")</f>
        <v>#REF!</v>
      </c>
      <c r="EU10" t="e">
        <f>AND(#REF!,"AAAAAG/r/JY=")</f>
        <v>#REF!</v>
      </c>
      <c r="EV10" t="e">
        <f>AND(#REF!,"AAAAAG/r/Jc=")</f>
        <v>#REF!</v>
      </c>
      <c r="EW10" t="e">
        <f>AND(#REF!,"AAAAAG/r/Jg=")</f>
        <v>#REF!</v>
      </c>
      <c r="EX10" t="e">
        <f>AND(#REF!,"AAAAAG/r/Jk=")</f>
        <v>#REF!</v>
      </c>
      <c r="EY10" t="e">
        <f>AND(#REF!,"AAAAAG/r/Jo=")</f>
        <v>#REF!</v>
      </c>
      <c r="EZ10" t="e">
        <f>IF(#REF!,"AAAAAG/r/Js=",0)</f>
        <v>#REF!</v>
      </c>
      <c r="FA10" t="e">
        <f>AND(#REF!,"AAAAAG/r/Jw=")</f>
        <v>#REF!</v>
      </c>
      <c r="FB10" t="e">
        <f>AND(#REF!,"AAAAAG/r/J0=")</f>
        <v>#REF!</v>
      </c>
      <c r="FC10" t="e">
        <f>AND(#REF!,"AAAAAG/r/J4=")</f>
        <v>#REF!</v>
      </c>
      <c r="FD10" t="e">
        <f>AND(#REF!,"AAAAAG/r/J8=")</f>
        <v>#REF!</v>
      </c>
      <c r="FE10" t="e">
        <f>AND(#REF!,"AAAAAG/r/KA=")</f>
        <v>#REF!</v>
      </c>
      <c r="FF10" t="e">
        <f>AND(#REF!,"AAAAAG/r/KE=")</f>
        <v>#REF!</v>
      </c>
      <c r="FG10" t="e">
        <f>AND(#REF!,"AAAAAG/r/KI=")</f>
        <v>#REF!</v>
      </c>
      <c r="FH10" t="e">
        <f>AND(#REF!,"AAAAAG/r/KM=")</f>
        <v>#REF!</v>
      </c>
      <c r="FI10" t="e">
        <f>IF(#REF!,"AAAAAG/r/KQ=",0)</f>
        <v>#REF!</v>
      </c>
      <c r="FJ10" t="e">
        <f>AND(#REF!,"AAAAAG/r/KU=")</f>
        <v>#REF!</v>
      </c>
      <c r="FK10" t="e">
        <f>AND(#REF!,"AAAAAG/r/KY=")</f>
        <v>#REF!</v>
      </c>
      <c r="FL10" t="e">
        <f>AND(#REF!,"AAAAAG/r/Kc=")</f>
        <v>#REF!</v>
      </c>
      <c r="FM10" t="e">
        <f>AND(#REF!,"AAAAAG/r/Kg=")</f>
        <v>#REF!</v>
      </c>
      <c r="FN10" t="e">
        <f>AND(#REF!,"AAAAAG/r/Kk=")</f>
        <v>#REF!</v>
      </c>
      <c r="FO10" t="e">
        <f>AND(#REF!,"AAAAAG/r/Ko=")</f>
        <v>#REF!</v>
      </c>
      <c r="FP10" t="e">
        <f>AND(#REF!,"AAAAAG/r/Ks=")</f>
        <v>#REF!</v>
      </c>
      <c r="FQ10" t="e">
        <f>AND(#REF!,"AAAAAG/r/Kw=")</f>
        <v>#REF!</v>
      </c>
      <c r="FR10" t="e">
        <f>IF(#REF!,"AAAAAG/r/K0=",0)</f>
        <v>#REF!</v>
      </c>
      <c r="FS10" t="e">
        <f>AND(#REF!,"AAAAAG/r/K4=")</f>
        <v>#REF!</v>
      </c>
      <c r="FT10" t="e">
        <f>AND(#REF!,"AAAAAG/r/K8=")</f>
        <v>#REF!</v>
      </c>
      <c r="FU10" t="e">
        <f>AND(#REF!,"AAAAAG/r/LA=")</f>
        <v>#REF!</v>
      </c>
      <c r="FV10" t="e">
        <f>AND(#REF!,"AAAAAG/r/LE=")</f>
        <v>#REF!</v>
      </c>
      <c r="FW10" t="e">
        <f>AND(#REF!,"AAAAAG/r/LI=")</f>
        <v>#REF!</v>
      </c>
      <c r="FX10" t="e">
        <f>AND(#REF!,"AAAAAG/r/LM=")</f>
        <v>#REF!</v>
      </c>
      <c r="FY10" t="e">
        <f>AND(#REF!,"AAAAAG/r/LQ=")</f>
        <v>#REF!</v>
      </c>
      <c r="FZ10" t="e">
        <f>AND(#REF!,"AAAAAG/r/LU=")</f>
        <v>#REF!</v>
      </c>
      <c r="GA10" t="e">
        <f>IF(#REF!,"AAAAAG/r/LY=",0)</f>
        <v>#REF!</v>
      </c>
      <c r="GB10" t="e">
        <f>AND(#REF!,"AAAAAG/r/Lc=")</f>
        <v>#REF!</v>
      </c>
      <c r="GC10" t="e">
        <f>AND(#REF!,"AAAAAG/r/Lg=")</f>
        <v>#REF!</v>
      </c>
      <c r="GD10" t="e">
        <f>AND(#REF!,"AAAAAG/r/Lk=")</f>
        <v>#REF!</v>
      </c>
      <c r="GE10" t="e">
        <f>IF(#REF!,"AAAAAG/r/Lo=",0)</f>
        <v>#REF!</v>
      </c>
      <c r="GF10" t="e">
        <f>AND(#REF!,"AAAAAG/r/Ls=")</f>
        <v>#REF!</v>
      </c>
      <c r="GG10" t="e">
        <f>AND(#REF!,"AAAAAG/r/Lw=")</f>
        <v>#REF!</v>
      </c>
      <c r="GH10" t="e">
        <f>AND(#REF!,"AAAAAG/r/L0=")</f>
        <v>#REF!</v>
      </c>
      <c r="GI10" t="e">
        <f>IF(#REF!,"AAAAAG/r/L4=",0)</f>
        <v>#REF!</v>
      </c>
      <c r="GJ10" t="e">
        <f>AND(#REF!,"AAAAAG/r/L8=")</f>
        <v>#REF!</v>
      </c>
      <c r="GK10" t="e">
        <f>AND(#REF!,"AAAAAG/r/MA=")</f>
        <v>#REF!</v>
      </c>
      <c r="GL10" t="e">
        <f>AND(#REF!,"AAAAAG/r/ME=")</f>
        <v>#REF!</v>
      </c>
      <c r="GM10" t="e">
        <f>IF(#REF!,"AAAAAG/r/MI=",0)</f>
        <v>#REF!</v>
      </c>
      <c r="GN10" t="e">
        <f>AND(#REF!,"AAAAAG/r/MM=")</f>
        <v>#REF!</v>
      </c>
      <c r="GO10" t="e">
        <f>AND(#REF!,"AAAAAG/r/MQ=")</f>
        <v>#REF!</v>
      </c>
      <c r="GP10" t="e">
        <f>AND(#REF!,"AAAAAG/r/MU=")</f>
        <v>#REF!</v>
      </c>
      <c r="GQ10" t="e">
        <f>IF(#REF!,"AAAAAG/r/MY=",0)</f>
        <v>#REF!</v>
      </c>
      <c r="GR10" t="e">
        <f>IF(#REF!,"AAAAAG/r/Mc=",0)</f>
        <v>#REF!</v>
      </c>
      <c r="GS10" t="e">
        <f>IF(#REF!,"AAAAAG/r/Mg=",0)</f>
        <v>#REF!</v>
      </c>
      <c r="GT10" t="e">
        <f>IF(#REF!,"AAAAAG/r/Mk=",0)</f>
        <v>#REF!</v>
      </c>
      <c r="GU10" t="e">
        <f>IF(#REF!,"AAAAAG/r/Mo=",0)</f>
        <v>#REF!</v>
      </c>
      <c r="GV10" t="e">
        <f>IF(#REF!,"AAAAAG/r/Ms=",0)</f>
        <v>#REF!</v>
      </c>
      <c r="GW10" t="e">
        <f>IF(#REF!,"AAAAAG/r/Mw=",0)</f>
        <v>#REF!</v>
      </c>
      <c r="GX10" t="e">
        <f>IF(#REF!,"AAAAAG/r/M0=",0)</f>
        <v>#REF!</v>
      </c>
      <c r="GY10" t="e">
        <f>IF(#REF!,"AAAAAG/r/M4=",0)</f>
        <v>#REF!</v>
      </c>
      <c r="GZ10" t="e">
        <f>AND(#REF!,"AAAAAG/r/M8=")</f>
        <v>#REF!</v>
      </c>
      <c r="HA10" t="e">
        <f>AND(#REF!,"AAAAAG/r/NA=")</f>
        <v>#REF!</v>
      </c>
      <c r="HB10" t="e">
        <f>AND(#REF!,"AAAAAG/r/NE=")</f>
        <v>#REF!</v>
      </c>
      <c r="HC10" t="e">
        <f>AND(#REF!,"AAAAAG/r/NI=")</f>
        <v>#REF!</v>
      </c>
      <c r="HD10" t="e">
        <f>AND(#REF!,"AAAAAG/r/NM=")</f>
        <v>#REF!</v>
      </c>
      <c r="HE10" t="e">
        <f>AND(#REF!,"AAAAAG/r/NQ=")</f>
        <v>#REF!</v>
      </c>
      <c r="HF10" t="e">
        <f>AND(#REF!,"AAAAAG/r/NU=")</f>
        <v>#REF!</v>
      </c>
      <c r="HG10" t="e">
        <f>AND(#REF!,"AAAAAG/r/NY=")</f>
        <v>#REF!</v>
      </c>
      <c r="HH10" t="e">
        <f>IF(#REF!,"AAAAAG/r/Nc=",0)</f>
        <v>#REF!</v>
      </c>
      <c r="HI10" t="e">
        <f>AND(#REF!,"AAAAAG/r/Ng=")</f>
        <v>#REF!</v>
      </c>
      <c r="HJ10" t="e">
        <f>AND(#REF!,"AAAAAG/r/Nk=")</f>
        <v>#REF!</v>
      </c>
      <c r="HK10" t="e">
        <f>AND(#REF!,"AAAAAG/r/No=")</f>
        <v>#REF!</v>
      </c>
      <c r="HL10" t="e">
        <f>AND(#REF!,"AAAAAG/r/Ns=")</f>
        <v>#REF!</v>
      </c>
      <c r="HM10" t="e">
        <f>AND(#REF!,"AAAAAG/r/Nw=")</f>
        <v>#REF!</v>
      </c>
      <c r="HN10" t="e">
        <f>AND(#REF!,"AAAAAG/r/N0=")</f>
        <v>#REF!</v>
      </c>
      <c r="HO10" t="e">
        <f>AND(#REF!,"AAAAAG/r/N4=")</f>
        <v>#REF!</v>
      </c>
      <c r="HP10" t="e">
        <f>AND(#REF!,"AAAAAG/r/N8=")</f>
        <v>#REF!</v>
      </c>
      <c r="HQ10" t="e">
        <f>IF(#REF!,"AAAAAG/r/OA=",0)</f>
        <v>#REF!</v>
      </c>
      <c r="HR10" t="e">
        <f>AND(#REF!,"AAAAAG/r/OE=")</f>
        <v>#REF!</v>
      </c>
      <c r="HS10" t="e">
        <f>AND(#REF!,"AAAAAG/r/OI=")</f>
        <v>#REF!</v>
      </c>
      <c r="HT10" t="e">
        <f>AND(#REF!,"AAAAAG/r/OM=")</f>
        <v>#REF!</v>
      </c>
      <c r="HU10" t="e">
        <f>AND(#REF!,"AAAAAG/r/OQ=")</f>
        <v>#REF!</v>
      </c>
      <c r="HV10" t="e">
        <f>AND(#REF!,"AAAAAG/r/OU=")</f>
        <v>#REF!</v>
      </c>
      <c r="HW10" t="e">
        <f>AND(#REF!,"AAAAAG/r/OY=")</f>
        <v>#REF!</v>
      </c>
      <c r="HX10" t="e">
        <f>AND(#REF!,"AAAAAG/r/Oc=")</f>
        <v>#REF!</v>
      </c>
      <c r="HY10" t="e">
        <f>AND(#REF!,"AAAAAG/r/Og=")</f>
        <v>#REF!</v>
      </c>
      <c r="HZ10" t="e">
        <f>IF(#REF!,"AAAAAG/r/Ok=",0)</f>
        <v>#REF!</v>
      </c>
      <c r="IA10" t="e">
        <f>AND(#REF!,"AAAAAG/r/Oo=")</f>
        <v>#REF!</v>
      </c>
      <c r="IB10" t="e">
        <f>AND(#REF!,"AAAAAG/r/Os=")</f>
        <v>#REF!</v>
      </c>
      <c r="IC10" t="e">
        <f>AND(#REF!,"AAAAAG/r/Ow=")</f>
        <v>#REF!</v>
      </c>
      <c r="ID10" t="e">
        <f>AND(#REF!,"AAAAAG/r/O0=")</f>
        <v>#REF!</v>
      </c>
      <c r="IE10" t="e">
        <f>AND(#REF!,"AAAAAG/r/O4=")</f>
        <v>#REF!</v>
      </c>
      <c r="IF10" t="e">
        <f>AND(#REF!,"AAAAAG/r/O8=")</f>
        <v>#REF!</v>
      </c>
      <c r="IG10" t="e">
        <f>AND(#REF!,"AAAAAG/r/PA=")</f>
        <v>#REF!</v>
      </c>
      <c r="IH10" t="e">
        <f>AND(#REF!,"AAAAAG/r/PE=")</f>
        <v>#REF!</v>
      </c>
      <c r="II10" t="e">
        <f>IF(#REF!,"AAAAAG/r/PI=",0)</f>
        <v>#REF!</v>
      </c>
      <c r="IJ10" t="e">
        <f>AND(#REF!,"AAAAAG/r/PM=")</f>
        <v>#REF!</v>
      </c>
      <c r="IK10" t="e">
        <f>AND(#REF!,"AAAAAG/r/PQ=")</f>
        <v>#REF!</v>
      </c>
      <c r="IL10" t="e">
        <f>AND(#REF!,"AAAAAG/r/PU=")</f>
        <v>#REF!</v>
      </c>
      <c r="IM10" t="e">
        <f>AND(#REF!,"AAAAAG/r/PY=")</f>
        <v>#REF!</v>
      </c>
      <c r="IN10" t="e">
        <f>AND(#REF!,"AAAAAG/r/Pc=")</f>
        <v>#REF!</v>
      </c>
      <c r="IO10" t="e">
        <f>AND(#REF!,"AAAAAG/r/Pg=")</f>
        <v>#REF!</v>
      </c>
      <c r="IP10" t="e">
        <f>AND(#REF!,"AAAAAG/r/Pk=")</f>
        <v>#REF!</v>
      </c>
      <c r="IQ10" t="e">
        <f>AND(#REF!,"AAAAAG/r/Po=")</f>
        <v>#REF!</v>
      </c>
      <c r="IR10" t="e">
        <f>IF(#REF!,"AAAAAG/r/Ps=",0)</f>
        <v>#REF!</v>
      </c>
      <c r="IS10" t="e">
        <f>AND(#REF!,"AAAAAG/r/Pw=")</f>
        <v>#REF!</v>
      </c>
      <c r="IT10" t="e">
        <f>AND(#REF!,"AAAAAG/r/P0=")</f>
        <v>#REF!</v>
      </c>
      <c r="IU10" t="e">
        <f>AND(#REF!,"AAAAAG/r/P4=")</f>
        <v>#REF!</v>
      </c>
      <c r="IV10" t="e">
        <f>AND(#REF!,"AAAAAG/r/P8=")</f>
        <v>#REF!</v>
      </c>
    </row>
    <row r="11" spans="1:256" ht="12.75">
      <c r="A11" t="e">
        <f>AND(#REF!,"AAAAAD9//gA=")</f>
        <v>#REF!</v>
      </c>
      <c r="B11" t="e">
        <f>AND(#REF!,"AAAAAD9//gE=")</f>
        <v>#REF!</v>
      </c>
      <c r="C11" t="e">
        <f>AND(#REF!,"AAAAAD9//gI=")</f>
        <v>#REF!</v>
      </c>
      <c r="D11" t="e">
        <f>AND(#REF!,"AAAAAD9//gM=")</f>
        <v>#REF!</v>
      </c>
      <c r="E11" t="e">
        <f>IF(#REF!,"AAAAAD9//gQ=",0)</f>
        <v>#REF!</v>
      </c>
      <c r="F11" t="e">
        <f>AND(#REF!,"AAAAAD9//gU=")</f>
        <v>#REF!</v>
      </c>
      <c r="G11" t="e">
        <f>AND(#REF!,"AAAAAD9//gY=")</f>
        <v>#REF!</v>
      </c>
      <c r="H11" t="e">
        <f>AND(#REF!,"AAAAAD9//gc=")</f>
        <v>#REF!</v>
      </c>
      <c r="I11" t="e">
        <f>AND(#REF!,"AAAAAD9//gg=")</f>
        <v>#REF!</v>
      </c>
      <c r="J11" t="e">
        <f>AND(#REF!,"AAAAAD9//gk=")</f>
        <v>#REF!</v>
      </c>
      <c r="K11" t="e">
        <f>AND(#REF!,"AAAAAD9//go=")</f>
        <v>#REF!</v>
      </c>
      <c r="L11" t="e">
        <f>AND(#REF!,"AAAAAD9//gs=")</f>
        <v>#REF!</v>
      </c>
      <c r="M11" t="e">
        <f>AND(#REF!,"AAAAAD9//gw=")</f>
        <v>#REF!</v>
      </c>
      <c r="N11" t="e">
        <f>IF(#REF!,"AAAAAD9//g0=",0)</f>
        <v>#REF!</v>
      </c>
      <c r="O11" t="e">
        <f>AND(#REF!,"AAAAAD9//g4=")</f>
        <v>#REF!</v>
      </c>
      <c r="P11" t="e">
        <f>AND(#REF!,"AAAAAD9//g8=")</f>
        <v>#REF!</v>
      </c>
      <c r="Q11" t="e">
        <f>AND(#REF!,"AAAAAD9//hA=")</f>
        <v>#REF!</v>
      </c>
      <c r="R11" t="e">
        <f>AND(#REF!,"AAAAAD9//hE=")</f>
        <v>#REF!</v>
      </c>
      <c r="S11" t="e">
        <f>AND(#REF!,"AAAAAD9//hI=")</f>
        <v>#REF!</v>
      </c>
      <c r="T11" t="e">
        <f>AND(#REF!,"AAAAAD9//hM=")</f>
        <v>#REF!</v>
      </c>
      <c r="U11" t="e">
        <f>AND(#REF!,"AAAAAD9//hQ=")</f>
        <v>#REF!</v>
      </c>
      <c r="V11" t="e">
        <f>AND(#REF!,"AAAAAD9//hU=")</f>
        <v>#REF!</v>
      </c>
      <c r="W11" t="e">
        <f>IF(#REF!,"AAAAAD9//hY=",0)</f>
        <v>#REF!</v>
      </c>
      <c r="X11" t="e">
        <f>AND(#REF!,"AAAAAD9//hc=")</f>
        <v>#REF!</v>
      </c>
      <c r="Y11" t="e">
        <f>AND(#REF!,"AAAAAD9//hg=")</f>
        <v>#REF!</v>
      </c>
      <c r="Z11" t="e">
        <f>AND(#REF!,"AAAAAD9//hk=")</f>
        <v>#REF!</v>
      </c>
      <c r="AA11" t="e">
        <f>AND(#REF!,"AAAAAD9//ho=")</f>
        <v>#REF!</v>
      </c>
      <c r="AB11" t="e">
        <f>AND(#REF!,"AAAAAD9//hs=")</f>
        <v>#REF!</v>
      </c>
      <c r="AC11" t="e">
        <f>AND(#REF!,"AAAAAD9//hw=")</f>
        <v>#REF!</v>
      </c>
      <c r="AD11" t="e">
        <f>AND(#REF!,"AAAAAD9//h0=")</f>
        <v>#REF!</v>
      </c>
      <c r="AE11" t="e">
        <f>AND(#REF!,"AAAAAD9//h4=")</f>
        <v>#REF!</v>
      </c>
      <c r="AF11" t="e">
        <f>IF(#REF!,"AAAAAD9//h8=",0)</f>
        <v>#REF!</v>
      </c>
      <c r="AG11" t="e">
        <f>AND(#REF!,"AAAAAD9//iA=")</f>
        <v>#REF!</v>
      </c>
      <c r="AH11" t="e">
        <f>AND(#REF!,"AAAAAD9//iE=")</f>
        <v>#REF!</v>
      </c>
      <c r="AI11" t="e">
        <f>AND(#REF!,"AAAAAD9//iI=")</f>
        <v>#REF!</v>
      </c>
      <c r="AJ11" t="e">
        <f>AND(#REF!,"AAAAAD9//iM=")</f>
        <v>#REF!</v>
      </c>
      <c r="AK11" t="e">
        <f>AND(#REF!,"AAAAAD9//iQ=")</f>
        <v>#REF!</v>
      </c>
      <c r="AL11" t="e">
        <f>AND(#REF!,"AAAAAD9//iU=")</f>
        <v>#REF!</v>
      </c>
      <c r="AM11" t="e">
        <f>AND(#REF!,"AAAAAD9//iY=")</f>
        <v>#REF!</v>
      </c>
      <c r="AN11" t="e">
        <f>AND(#REF!,"AAAAAD9//ic=")</f>
        <v>#REF!</v>
      </c>
      <c r="AO11" t="e">
        <f>IF(#REF!,"AAAAAD9//ig=",0)</f>
        <v>#REF!</v>
      </c>
      <c r="AP11" t="e">
        <f>AND(#REF!,"AAAAAD9//ik=")</f>
        <v>#REF!</v>
      </c>
      <c r="AQ11" t="e">
        <f>AND(#REF!,"AAAAAD9//io=")</f>
        <v>#REF!</v>
      </c>
      <c r="AR11" t="e">
        <f>AND(#REF!,"AAAAAD9//is=")</f>
        <v>#REF!</v>
      </c>
      <c r="AS11" t="e">
        <f>AND(#REF!,"AAAAAD9//iw=")</f>
        <v>#REF!</v>
      </c>
      <c r="AT11" t="e">
        <f>AND(#REF!,"AAAAAD9//i0=")</f>
        <v>#REF!</v>
      </c>
      <c r="AU11" t="e">
        <f>AND(#REF!,"AAAAAD9//i4=")</f>
        <v>#REF!</v>
      </c>
      <c r="AV11" t="e">
        <f>AND(#REF!,"AAAAAD9//i8=")</f>
        <v>#REF!</v>
      </c>
      <c r="AW11" t="e">
        <f>AND(#REF!,"AAAAAD9//jA=")</f>
        <v>#REF!</v>
      </c>
      <c r="AX11" t="e">
        <f>IF(#REF!,"AAAAAD9//jE=",0)</f>
        <v>#REF!</v>
      </c>
      <c r="AY11" t="e">
        <f>AND(#REF!,"AAAAAD9//jI=")</f>
        <v>#REF!</v>
      </c>
      <c r="AZ11" t="e">
        <f>AND(#REF!,"AAAAAD9//jM=")</f>
        <v>#REF!</v>
      </c>
      <c r="BA11" t="e">
        <f>AND(#REF!,"AAAAAD9//jQ=")</f>
        <v>#REF!</v>
      </c>
      <c r="BB11" t="e">
        <f>AND(#REF!,"AAAAAD9//jU=")</f>
        <v>#REF!</v>
      </c>
      <c r="BC11" t="e">
        <f>AND(#REF!,"AAAAAD9//jY=")</f>
        <v>#REF!</v>
      </c>
      <c r="BD11" t="e">
        <f>AND(#REF!,"AAAAAD9//jc=")</f>
        <v>#REF!</v>
      </c>
      <c r="BE11" t="e">
        <f>AND(#REF!,"AAAAAD9//jg=")</f>
        <v>#REF!</v>
      </c>
      <c r="BF11" t="e">
        <f>AND(#REF!,"AAAAAD9//jk=")</f>
        <v>#REF!</v>
      </c>
      <c r="BG11" t="e">
        <f>IF(#REF!,"AAAAAD9//jo=",0)</f>
        <v>#REF!</v>
      </c>
      <c r="BH11" t="e">
        <f>AND(#REF!,"AAAAAD9//js=")</f>
        <v>#REF!</v>
      </c>
      <c r="BI11" t="e">
        <f>AND(#REF!,"AAAAAD9//jw=")</f>
        <v>#REF!</v>
      </c>
      <c r="BJ11" t="e">
        <f>AND(#REF!,"AAAAAD9//j0=")</f>
        <v>#REF!</v>
      </c>
      <c r="BK11" t="e">
        <f>AND(#REF!,"AAAAAD9//j4=")</f>
        <v>#REF!</v>
      </c>
      <c r="BL11" t="e">
        <f>AND(#REF!,"AAAAAD9//j8=")</f>
        <v>#REF!</v>
      </c>
      <c r="BM11" t="e">
        <f>AND(#REF!,"AAAAAD9//kA=")</f>
        <v>#REF!</v>
      </c>
      <c r="BN11" t="e">
        <f>AND(#REF!,"AAAAAD9//kE=")</f>
        <v>#REF!</v>
      </c>
      <c r="BO11" t="e">
        <f>AND(#REF!,"AAAAAD9//kI=")</f>
        <v>#REF!</v>
      </c>
      <c r="BP11" t="e">
        <f>IF(#REF!,"AAAAAD9//kM=",0)</f>
        <v>#REF!</v>
      </c>
      <c r="BQ11" t="e">
        <f>AND(#REF!,"AAAAAD9//kQ=")</f>
        <v>#REF!</v>
      </c>
      <c r="BR11" t="e">
        <f>AND(#REF!,"AAAAAD9//kU=")</f>
        <v>#REF!</v>
      </c>
      <c r="BS11" t="e">
        <f>AND(#REF!,"AAAAAD9//kY=")</f>
        <v>#REF!</v>
      </c>
      <c r="BT11" t="e">
        <f>AND(#REF!,"AAAAAD9//kc=")</f>
        <v>#REF!</v>
      </c>
      <c r="BU11" t="e">
        <f>AND(#REF!,"AAAAAD9//kg=")</f>
        <v>#REF!</v>
      </c>
      <c r="BV11" t="e">
        <f>AND(#REF!,"AAAAAD9//kk=")</f>
        <v>#REF!</v>
      </c>
      <c r="BW11" t="e">
        <f>AND(#REF!,"AAAAAD9//ko=")</f>
        <v>#REF!</v>
      </c>
      <c r="BX11" t="e">
        <f>AND(#REF!,"AAAAAD9//ks=")</f>
        <v>#REF!</v>
      </c>
      <c r="BY11" t="e">
        <f>IF(#REF!,"AAAAAD9//kw=",0)</f>
        <v>#REF!</v>
      </c>
      <c r="BZ11" t="e">
        <f>AND(#REF!,"AAAAAD9//k0=")</f>
        <v>#REF!</v>
      </c>
      <c r="CA11" t="e">
        <f>AND(#REF!,"AAAAAD9//k4=")</f>
        <v>#REF!</v>
      </c>
      <c r="CB11" t="e">
        <f>AND(#REF!,"AAAAAD9//k8=")</f>
        <v>#REF!</v>
      </c>
      <c r="CC11" t="e">
        <f>AND(#REF!,"AAAAAD9//lA=")</f>
        <v>#REF!</v>
      </c>
      <c r="CD11" t="e">
        <f>AND(#REF!,"AAAAAD9//lE=")</f>
        <v>#REF!</v>
      </c>
      <c r="CE11" t="e">
        <f>AND(#REF!,"AAAAAD9//lI=")</f>
        <v>#REF!</v>
      </c>
      <c r="CF11" t="e">
        <f>AND(#REF!,"AAAAAD9//lM=")</f>
        <v>#REF!</v>
      </c>
      <c r="CG11" t="e">
        <f>AND(#REF!,"AAAAAD9//lQ=")</f>
        <v>#REF!</v>
      </c>
      <c r="CH11" t="e">
        <f>IF(#REF!,"AAAAAD9//lU=",0)</f>
        <v>#REF!</v>
      </c>
      <c r="CI11" t="e">
        <f>AND(#REF!,"AAAAAD9//lY=")</f>
        <v>#REF!</v>
      </c>
      <c r="CJ11" t="e">
        <f>AND(#REF!,"AAAAAD9//lc=")</f>
        <v>#REF!</v>
      </c>
      <c r="CK11" t="e">
        <f>AND(#REF!,"AAAAAD9//lg=")</f>
        <v>#REF!</v>
      </c>
      <c r="CL11" t="e">
        <f>AND(#REF!,"AAAAAD9//lk=")</f>
        <v>#REF!</v>
      </c>
      <c r="CM11" t="e">
        <f>AND(#REF!,"AAAAAD9//lo=")</f>
        <v>#REF!</v>
      </c>
      <c r="CN11" t="e">
        <f>AND(#REF!,"AAAAAD9//ls=")</f>
        <v>#REF!</v>
      </c>
      <c r="CO11" t="e">
        <f>AND(#REF!,"AAAAAD9//lw=")</f>
        <v>#REF!</v>
      </c>
      <c r="CP11" t="e">
        <f>AND(#REF!,"AAAAAD9//l0=")</f>
        <v>#REF!</v>
      </c>
      <c r="CQ11" t="e">
        <f>IF(#REF!,"AAAAAD9//l4=",0)</f>
        <v>#REF!</v>
      </c>
      <c r="CR11" t="e">
        <f>AND(#REF!,"AAAAAD9//l8=")</f>
        <v>#REF!</v>
      </c>
      <c r="CS11" t="e">
        <f>AND(#REF!,"AAAAAD9//mA=")</f>
        <v>#REF!</v>
      </c>
      <c r="CT11" t="e">
        <f>AND(#REF!,"AAAAAD9//mE=")</f>
        <v>#REF!</v>
      </c>
      <c r="CU11" t="e">
        <f>AND(#REF!,"AAAAAD9//mI=")</f>
        <v>#REF!</v>
      </c>
      <c r="CV11" t="e">
        <f>AND(#REF!,"AAAAAD9//mM=")</f>
        <v>#REF!</v>
      </c>
      <c r="CW11" t="e">
        <f>AND(#REF!,"AAAAAD9//mQ=")</f>
        <v>#REF!</v>
      </c>
      <c r="CX11" t="e">
        <f>AND(#REF!,"AAAAAD9//mU=")</f>
        <v>#REF!</v>
      </c>
      <c r="CY11" t="e">
        <f>AND(#REF!,"AAAAAD9//mY=")</f>
        <v>#REF!</v>
      </c>
      <c r="CZ11" t="e">
        <f>IF(#REF!,"AAAAAD9//mc=",0)</f>
        <v>#REF!</v>
      </c>
      <c r="DA11" t="e">
        <f>AND(#REF!,"AAAAAD9//mg=")</f>
        <v>#REF!</v>
      </c>
      <c r="DB11" t="e">
        <f>AND(#REF!,"AAAAAD9//mk=")</f>
        <v>#REF!</v>
      </c>
      <c r="DC11" t="e">
        <f>AND(#REF!,"AAAAAD9//mo=")</f>
        <v>#REF!</v>
      </c>
      <c r="DD11" t="e">
        <f>AND(#REF!,"AAAAAD9//ms=")</f>
        <v>#REF!</v>
      </c>
      <c r="DE11" t="e">
        <f>AND(#REF!,"AAAAAD9//mw=")</f>
        <v>#REF!</v>
      </c>
      <c r="DF11" t="e">
        <f>AND(#REF!,"AAAAAD9//m0=")</f>
        <v>#REF!</v>
      </c>
      <c r="DG11" t="e">
        <f>AND(#REF!,"AAAAAD9//m4=")</f>
        <v>#REF!</v>
      </c>
      <c r="DH11" t="e">
        <f>AND(#REF!,"AAAAAD9//m8=")</f>
        <v>#REF!</v>
      </c>
      <c r="DI11" t="e">
        <f>IF(#REF!,"AAAAAD9//nA=",0)</f>
        <v>#REF!</v>
      </c>
      <c r="DJ11" t="e">
        <f>AND(#REF!,"AAAAAD9//nE=")</f>
        <v>#REF!</v>
      </c>
      <c r="DK11" t="e">
        <f>AND(#REF!,"AAAAAD9//nI=")</f>
        <v>#REF!</v>
      </c>
      <c r="DL11" t="e">
        <f>AND(#REF!,"AAAAAD9//nM=")</f>
        <v>#REF!</v>
      </c>
      <c r="DM11" t="e">
        <f>AND(#REF!,"AAAAAD9//nQ=")</f>
        <v>#REF!</v>
      </c>
      <c r="DN11" t="e">
        <f>AND(#REF!,"AAAAAD9//nU=")</f>
        <v>#REF!</v>
      </c>
      <c r="DO11" t="e">
        <f>AND(#REF!,"AAAAAD9//nY=")</f>
        <v>#REF!</v>
      </c>
      <c r="DP11" t="e">
        <f>AND(#REF!,"AAAAAD9//nc=")</f>
        <v>#REF!</v>
      </c>
      <c r="DQ11" t="e">
        <f>AND(#REF!,"AAAAAD9//ng=")</f>
        <v>#REF!</v>
      </c>
      <c r="DR11" t="e">
        <f>IF(#REF!,"AAAAAD9//nk=",0)</f>
        <v>#REF!</v>
      </c>
      <c r="DS11" t="e">
        <f>AND(#REF!,"AAAAAD9//no=")</f>
        <v>#REF!</v>
      </c>
      <c r="DT11" t="e">
        <f>AND(#REF!,"AAAAAD9//ns=")</f>
        <v>#REF!</v>
      </c>
      <c r="DU11" t="e">
        <f>AND(#REF!,"AAAAAD9//nw=")</f>
        <v>#REF!</v>
      </c>
      <c r="DV11" t="e">
        <f>AND(#REF!,"AAAAAD9//n0=")</f>
        <v>#REF!</v>
      </c>
      <c r="DW11" t="e">
        <f>AND(#REF!,"AAAAAD9//n4=")</f>
        <v>#REF!</v>
      </c>
      <c r="DX11" t="e">
        <f>AND(#REF!,"AAAAAD9//n8=")</f>
        <v>#REF!</v>
      </c>
      <c r="DY11" t="e">
        <f>AND(#REF!,"AAAAAD9//oA=")</f>
        <v>#REF!</v>
      </c>
      <c r="DZ11" t="e">
        <f>AND(#REF!,"AAAAAD9//oE=")</f>
        <v>#REF!</v>
      </c>
      <c r="EA11" t="e">
        <f>IF(#REF!,"AAAAAD9//oI=",0)</f>
        <v>#REF!</v>
      </c>
      <c r="EB11" t="e">
        <f>AND(#REF!,"AAAAAD9//oM=")</f>
        <v>#REF!</v>
      </c>
      <c r="EC11" t="e">
        <f>AND(#REF!,"AAAAAD9//oQ=")</f>
        <v>#REF!</v>
      </c>
      <c r="ED11" t="e">
        <f>AND(#REF!,"AAAAAD9//oU=")</f>
        <v>#REF!</v>
      </c>
      <c r="EE11" t="e">
        <f>AND(#REF!,"AAAAAD9//oY=")</f>
        <v>#REF!</v>
      </c>
      <c r="EF11" t="e">
        <f>AND(#REF!,"AAAAAD9//oc=")</f>
        <v>#REF!</v>
      </c>
      <c r="EG11" t="e">
        <f>AND(#REF!,"AAAAAD9//og=")</f>
        <v>#REF!</v>
      </c>
      <c r="EH11" t="e">
        <f>AND(#REF!,"AAAAAD9//ok=")</f>
        <v>#REF!</v>
      </c>
      <c r="EI11" t="e">
        <f>AND(#REF!,"AAAAAD9//oo=")</f>
        <v>#REF!</v>
      </c>
      <c r="EJ11" t="e">
        <f>IF(#REF!,"AAAAAD9//os=",0)</f>
        <v>#REF!</v>
      </c>
      <c r="EK11" t="e">
        <f>AND(#REF!,"AAAAAD9//ow=")</f>
        <v>#REF!</v>
      </c>
      <c r="EL11" t="e">
        <f>AND(#REF!,"AAAAAD9//o0=")</f>
        <v>#REF!</v>
      </c>
      <c r="EM11" t="e">
        <f>AND(#REF!,"AAAAAD9//o4=")</f>
        <v>#REF!</v>
      </c>
      <c r="EN11" t="e">
        <f>AND(#REF!,"AAAAAD9//o8=")</f>
        <v>#REF!</v>
      </c>
      <c r="EO11" t="e">
        <f>AND(#REF!,"AAAAAD9//pA=")</f>
        <v>#REF!</v>
      </c>
      <c r="EP11" t="e">
        <f>AND(#REF!,"AAAAAD9//pE=")</f>
        <v>#REF!</v>
      </c>
      <c r="EQ11" t="e">
        <f>AND(#REF!,"AAAAAD9//pI=")</f>
        <v>#REF!</v>
      </c>
      <c r="ER11" t="e">
        <f>AND(#REF!,"AAAAAD9//pM=")</f>
        <v>#REF!</v>
      </c>
      <c r="ES11" t="e">
        <f>IF(#REF!,"AAAAAD9//pQ=",0)</f>
        <v>#REF!</v>
      </c>
      <c r="ET11" t="e">
        <f>AND(#REF!,"AAAAAD9//pU=")</f>
        <v>#REF!</v>
      </c>
      <c r="EU11" t="e">
        <f>AND(#REF!,"AAAAAD9//pY=")</f>
        <v>#REF!</v>
      </c>
      <c r="EV11" t="e">
        <f>AND(#REF!,"AAAAAD9//pc=")</f>
        <v>#REF!</v>
      </c>
      <c r="EW11" t="e">
        <f>AND(#REF!,"AAAAAD9//pg=")</f>
        <v>#REF!</v>
      </c>
      <c r="EX11" t="e">
        <f>AND(#REF!,"AAAAAD9//pk=")</f>
        <v>#REF!</v>
      </c>
      <c r="EY11" t="e">
        <f>AND(#REF!,"AAAAAD9//po=")</f>
        <v>#REF!</v>
      </c>
      <c r="EZ11" t="e">
        <f>AND(#REF!,"AAAAAD9//ps=")</f>
        <v>#REF!</v>
      </c>
      <c r="FA11" t="e">
        <f>AND(#REF!,"AAAAAD9//pw=")</f>
        <v>#REF!</v>
      </c>
      <c r="FB11" t="e">
        <f>IF(#REF!,"AAAAAD9//p0=",0)</f>
        <v>#REF!</v>
      </c>
      <c r="FC11" t="e">
        <f>AND(#REF!,"AAAAAD9//p4=")</f>
        <v>#REF!</v>
      </c>
      <c r="FD11" t="e">
        <f>AND(#REF!,"AAAAAD9//p8=")</f>
        <v>#REF!</v>
      </c>
      <c r="FE11" t="e">
        <f>AND(#REF!,"AAAAAD9//qA=")</f>
        <v>#REF!</v>
      </c>
      <c r="FF11" t="e">
        <f>AND(#REF!,"AAAAAD9//qE=")</f>
        <v>#REF!</v>
      </c>
      <c r="FG11" t="e">
        <f>AND(#REF!,"AAAAAD9//qI=")</f>
        <v>#REF!</v>
      </c>
      <c r="FH11" t="e">
        <f>AND(#REF!,"AAAAAD9//qM=")</f>
        <v>#REF!</v>
      </c>
      <c r="FI11" t="e">
        <f>AND(#REF!,"AAAAAD9//qQ=")</f>
        <v>#REF!</v>
      </c>
      <c r="FJ11" t="e">
        <f>AND(#REF!,"AAAAAD9//qU=")</f>
        <v>#REF!</v>
      </c>
      <c r="FK11" t="e">
        <f>IF(#REF!,"AAAAAD9//qY=",0)</f>
        <v>#REF!</v>
      </c>
      <c r="FL11" t="e">
        <f>AND(#REF!,"AAAAAD9//qc=")</f>
        <v>#REF!</v>
      </c>
      <c r="FM11" t="e">
        <f>AND(#REF!,"AAAAAD9//qg=")</f>
        <v>#REF!</v>
      </c>
      <c r="FN11" t="e">
        <f>AND(#REF!,"AAAAAD9//qk=")</f>
        <v>#REF!</v>
      </c>
      <c r="FO11" t="e">
        <f>AND(#REF!,"AAAAAD9//qo=")</f>
        <v>#REF!</v>
      </c>
      <c r="FP11" t="e">
        <f>AND(#REF!,"AAAAAD9//qs=")</f>
        <v>#REF!</v>
      </c>
      <c r="FQ11" t="e">
        <f>AND(#REF!,"AAAAAD9//qw=")</f>
        <v>#REF!</v>
      </c>
      <c r="FR11" t="e">
        <f>AND(#REF!,"AAAAAD9//q0=")</f>
        <v>#REF!</v>
      </c>
      <c r="FS11" t="e">
        <f>AND(#REF!,"AAAAAD9//q4=")</f>
        <v>#REF!</v>
      </c>
      <c r="FT11" t="e">
        <f>IF(#REF!,"AAAAAD9//q8=",0)</f>
        <v>#REF!</v>
      </c>
      <c r="FU11" t="e">
        <f>AND(#REF!,"AAAAAD9//rA=")</f>
        <v>#REF!</v>
      </c>
      <c r="FV11" t="e">
        <f>AND(#REF!,"AAAAAD9//rE=")</f>
        <v>#REF!</v>
      </c>
      <c r="FW11" t="e">
        <f>AND(#REF!,"AAAAAD9//rI=")</f>
        <v>#REF!</v>
      </c>
      <c r="FX11" t="e">
        <f>AND(#REF!,"AAAAAD9//rM=")</f>
        <v>#REF!</v>
      </c>
      <c r="FY11" t="e">
        <f>AND(#REF!,"AAAAAD9//rQ=")</f>
        <v>#REF!</v>
      </c>
      <c r="FZ11" t="e">
        <f>AND(#REF!,"AAAAAD9//rU=")</f>
        <v>#REF!</v>
      </c>
      <c r="GA11" t="e">
        <f>AND(#REF!,"AAAAAD9//rY=")</f>
        <v>#REF!</v>
      </c>
      <c r="GB11" t="e">
        <f>AND(#REF!,"AAAAAD9//rc=")</f>
        <v>#REF!</v>
      </c>
      <c r="GC11" t="e">
        <f>IF(#REF!,"AAAAAD9//rg=",0)</f>
        <v>#REF!</v>
      </c>
      <c r="GD11" t="e">
        <f>AND(#REF!,"AAAAAD9//rk=")</f>
        <v>#REF!</v>
      </c>
      <c r="GE11" t="e">
        <f>AND(#REF!,"AAAAAD9//ro=")</f>
        <v>#REF!</v>
      </c>
      <c r="GF11" t="e">
        <f>AND(#REF!,"AAAAAD9//rs=")</f>
        <v>#REF!</v>
      </c>
      <c r="GG11" t="e">
        <f>AND(#REF!,"AAAAAD9//rw=")</f>
        <v>#REF!</v>
      </c>
      <c r="GH11" t="e">
        <f>AND(#REF!,"AAAAAD9//r0=")</f>
        <v>#REF!</v>
      </c>
      <c r="GI11" t="e">
        <f>AND(#REF!,"AAAAAD9//r4=")</f>
        <v>#REF!</v>
      </c>
      <c r="GJ11" t="e">
        <f>AND(#REF!,"AAAAAD9//r8=")</f>
        <v>#REF!</v>
      </c>
      <c r="GK11" t="e">
        <f>AND(#REF!,"AAAAAD9//sA=")</f>
        <v>#REF!</v>
      </c>
      <c r="GL11" t="e">
        <f>IF(#REF!,"AAAAAD9//sE=",0)</f>
        <v>#REF!</v>
      </c>
      <c r="GM11" t="e">
        <f>AND(#REF!,"AAAAAD9//sI=")</f>
        <v>#REF!</v>
      </c>
      <c r="GN11" t="e">
        <f>AND(#REF!,"AAAAAD9//sM=")</f>
        <v>#REF!</v>
      </c>
      <c r="GO11" t="e">
        <f>AND(#REF!,"AAAAAD9//sQ=")</f>
        <v>#REF!</v>
      </c>
      <c r="GP11" t="e">
        <f>AND(#REF!,"AAAAAD9//sU=")</f>
        <v>#REF!</v>
      </c>
      <c r="GQ11" t="e">
        <f>AND(#REF!,"AAAAAD9//sY=")</f>
        <v>#REF!</v>
      </c>
      <c r="GR11" t="e">
        <f>AND(#REF!,"AAAAAD9//sc=")</f>
        <v>#REF!</v>
      </c>
      <c r="GS11" t="e">
        <f>AND(#REF!,"AAAAAD9//sg=")</f>
        <v>#REF!</v>
      </c>
      <c r="GT11" t="e">
        <f>AND(#REF!,"AAAAAD9//sk=")</f>
        <v>#REF!</v>
      </c>
      <c r="GU11" t="e">
        <f>IF(#REF!,"AAAAAD9//so=",0)</f>
        <v>#REF!</v>
      </c>
      <c r="GV11" t="e">
        <f>AND(#REF!,"AAAAAD9//ss=")</f>
        <v>#REF!</v>
      </c>
      <c r="GW11" t="e">
        <f>AND(#REF!,"AAAAAD9//sw=")</f>
        <v>#REF!</v>
      </c>
      <c r="GX11" t="e">
        <f>AND(#REF!,"AAAAAD9//s0=")</f>
        <v>#REF!</v>
      </c>
      <c r="GY11" t="e">
        <f>AND(#REF!,"AAAAAD9//s4=")</f>
        <v>#REF!</v>
      </c>
      <c r="GZ11" t="e">
        <f>AND(#REF!,"AAAAAD9//s8=")</f>
        <v>#REF!</v>
      </c>
      <c r="HA11" t="e">
        <f>AND(#REF!,"AAAAAD9//tA=")</f>
        <v>#REF!</v>
      </c>
      <c r="HB11" t="e">
        <f>AND(#REF!,"AAAAAD9//tE=")</f>
        <v>#REF!</v>
      </c>
      <c r="HC11" t="e">
        <f>AND(#REF!,"AAAAAD9//tI=")</f>
        <v>#REF!</v>
      </c>
      <c r="HD11" t="e">
        <f>IF(#REF!,"AAAAAD9//tM=",0)</f>
        <v>#REF!</v>
      </c>
      <c r="HE11" t="e">
        <f>AND(#REF!,"AAAAAD9//tQ=")</f>
        <v>#REF!</v>
      </c>
      <c r="HF11" t="e">
        <f>AND(#REF!,"AAAAAD9//tU=")</f>
        <v>#REF!</v>
      </c>
      <c r="HG11" t="e">
        <f>AND(#REF!,"AAAAAD9//tY=")</f>
        <v>#REF!</v>
      </c>
      <c r="HH11" t="e">
        <f>AND(#REF!,"AAAAAD9//tc=")</f>
        <v>#REF!</v>
      </c>
      <c r="HI11" t="e">
        <f>AND(#REF!,"AAAAAD9//tg=")</f>
        <v>#REF!</v>
      </c>
      <c r="HJ11" t="e">
        <f>AND(#REF!,"AAAAAD9//tk=")</f>
        <v>#REF!</v>
      </c>
      <c r="HK11" t="e">
        <f>AND(#REF!,"AAAAAD9//to=")</f>
        <v>#REF!</v>
      </c>
      <c r="HL11" t="e">
        <f>AND(#REF!,"AAAAAD9//ts=")</f>
        <v>#REF!</v>
      </c>
      <c r="HM11" t="e">
        <f>IF(#REF!,"AAAAAD9//tw=",0)</f>
        <v>#REF!</v>
      </c>
      <c r="HN11" t="e">
        <f>AND(#REF!,"AAAAAD9//t0=")</f>
        <v>#REF!</v>
      </c>
      <c r="HO11" t="e">
        <f>AND(#REF!,"AAAAAD9//t4=")</f>
        <v>#REF!</v>
      </c>
      <c r="HP11" t="e">
        <f>AND(#REF!,"AAAAAD9//t8=")</f>
        <v>#REF!</v>
      </c>
      <c r="HQ11" t="e">
        <f>AND(#REF!,"AAAAAD9//uA=")</f>
        <v>#REF!</v>
      </c>
      <c r="HR11" t="e">
        <f>AND(#REF!,"AAAAAD9//uE=")</f>
        <v>#REF!</v>
      </c>
      <c r="HS11" t="e">
        <f>AND(#REF!,"AAAAAD9//uI=")</f>
        <v>#REF!</v>
      </c>
      <c r="HT11" t="e">
        <f>AND(#REF!,"AAAAAD9//uM=")</f>
        <v>#REF!</v>
      </c>
      <c r="HU11" t="e">
        <f>AND(#REF!,"AAAAAD9//uQ=")</f>
        <v>#REF!</v>
      </c>
      <c r="HV11" t="e">
        <f>IF(#REF!,"AAAAAD9//uU=",0)</f>
        <v>#REF!</v>
      </c>
      <c r="HW11" t="e">
        <f>AND(#REF!,"AAAAAD9//uY=")</f>
        <v>#REF!</v>
      </c>
      <c r="HX11" t="e">
        <f>AND(#REF!,"AAAAAD9//uc=")</f>
        <v>#REF!</v>
      </c>
      <c r="HY11" t="e">
        <f>AND(#REF!,"AAAAAD9//ug=")</f>
        <v>#REF!</v>
      </c>
      <c r="HZ11" t="e">
        <f>AND(#REF!,"AAAAAD9//uk=")</f>
        <v>#REF!</v>
      </c>
      <c r="IA11" t="e">
        <f>AND(#REF!,"AAAAAD9//uo=")</f>
        <v>#REF!</v>
      </c>
      <c r="IB11" t="e">
        <f>AND(#REF!,"AAAAAD9//us=")</f>
        <v>#REF!</v>
      </c>
      <c r="IC11" t="e">
        <f>AND(#REF!,"AAAAAD9//uw=")</f>
        <v>#REF!</v>
      </c>
      <c r="ID11" t="e">
        <f>AND(#REF!,"AAAAAD9//u0=")</f>
        <v>#REF!</v>
      </c>
      <c r="IE11" t="e">
        <f>IF(#REF!,"AAAAAD9//u4=",0)</f>
        <v>#REF!</v>
      </c>
      <c r="IF11" t="e">
        <f>AND(#REF!,"AAAAAD9//u8=")</f>
        <v>#REF!</v>
      </c>
      <c r="IG11" t="e">
        <f>AND(#REF!,"AAAAAD9//vA=")</f>
        <v>#REF!</v>
      </c>
      <c r="IH11" t="e">
        <f>AND(#REF!,"AAAAAD9//vE=")</f>
        <v>#REF!</v>
      </c>
      <c r="II11" t="e">
        <f>AND(#REF!,"AAAAAD9//vI=")</f>
        <v>#REF!</v>
      </c>
      <c r="IJ11" t="e">
        <f>AND(#REF!,"AAAAAD9//vM=")</f>
        <v>#REF!</v>
      </c>
      <c r="IK11" t="e">
        <f>AND(#REF!,"AAAAAD9//vQ=")</f>
        <v>#REF!</v>
      </c>
      <c r="IL11" t="e">
        <f>AND(#REF!,"AAAAAD9//vU=")</f>
        <v>#REF!</v>
      </c>
      <c r="IM11" t="e">
        <f>AND(#REF!,"AAAAAD9//vY=")</f>
        <v>#REF!</v>
      </c>
      <c r="IN11" t="e">
        <f>IF(#REF!,"AAAAAD9//vc=",0)</f>
        <v>#REF!</v>
      </c>
      <c r="IO11" t="e">
        <f>AND(#REF!,"AAAAAD9//vg=")</f>
        <v>#REF!</v>
      </c>
      <c r="IP11" t="e">
        <f>AND(#REF!,"AAAAAD9//vk=")</f>
        <v>#REF!</v>
      </c>
      <c r="IQ11" t="e">
        <f>AND(#REF!,"AAAAAD9//vo=")</f>
        <v>#REF!</v>
      </c>
      <c r="IR11" t="e">
        <f>AND(#REF!,"AAAAAD9//vs=")</f>
        <v>#REF!</v>
      </c>
      <c r="IS11" t="e">
        <f>AND(#REF!,"AAAAAD9//vw=")</f>
        <v>#REF!</v>
      </c>
      <c r="IT11" t="e">
        <f>AND(#REF!,"AAAAAD9//v0=")</f>
        <v>#REF!</v>
      </c>
      <c r="IU11" t="e">
        <f>AND(#REF!,"AAAAAD9//v4=")</f>
        <v>#REF!</v>
      </c>
      <c r="IV11" t="e">
        <f>AND(#REF!,"AAAAAD9//v8=")</f>
        <v>#REF!</v>
      </c>
    </row>
    <row r="12" spans="1:107" ht="12.75">
      <c r="A12" t="e">
        <f>IF(#REF!,"AAAAAHj9+gA=",0)</f>
        <v>#REF!</v>
      </c>
      <c r="B12" t="e">
        <f>AND(#REF!,"AAAAAHj9+gE=")</f>
        <v>#REF!</v>
      </c>
      <c r="C12" t="e">
        <f>AND(#REF!,"AAAAAHj9+gI=")</f>
        <v>#REF!</v>
      </c>
      <c r="D12" t="e">
        <f>AND(#REF!,"AAAAAHj9+gM=")</f>
        <v>#REF!</v>
      </c>
      <c r="E12" t="e">
        <f>AND(#REF!,"AAAAAHj9+gQ=")</f>
        <v>#REF!</v>
      </c>
      <c r="F12" t="e">
        <f>AND(#REF!,"AAAAAHj9+gU=")</f>
        <v>#REF!</v>
      </c>
      <c r="G12" t="e">
        <f>AND(#REF!,"AAAAAHj9+gY=")</f>
        <v>#REF!</v>
      </c>
      <c r="H12" t="e">
        <f>AND(#REF!,"AAAAAHj9+gc=")</f>
        <v>#REF!</v>
      </c>
      <c r="I12" t="e">
        <f>AND(#REF!,"AAAAAHj9+gg=")</f>
        <v>#REF!</v>
      </c>
      <c r="J12" t="e">
        <f>IF(#REF!,"AAAAAHj9+gk=",0)</f>
        <v>#REF!</v>
      </c>
      <c r="K12" t="e">
        <f>AND(#REF!,"AAAAAHj9+go=")</f>
        <v>#REF!</v>
      </c>
      <c r="L12" t="e">
        <f>AND(#REF!,"AAAAAHj9+gs=")</f>
        <v>#REF!</v>
      </c>
      <c r="M12" t="e">
        <f>AND(#REF!,"AAAAAHj9+gw=")</f>
        <v>#REF!</v>
      </c>
      <c r="N12" t="e">
        <f>AND(#REF!,"AAAAAHj9+g0=")</f>
        <v>#REF!</v>
      </c>
      <c r="O12" t="e">
        <f>AND(#REF!,"AAAAAHj9+g4=")</f>
        <v>#REF!</v>
      </c>
      <c r="P12" t="e">
        <f>AND(#REF!,"AAAAAHj9+g8=")</f>
        <v>#REF!</v>
      </c>
      <c r="Q12" t="e">
        <f>AND(#REF!,"AAAAAHj9+hA=")</f>
        <v>#REF!</v>
      </c>
      <c r="R12" t="e">
        <f>AND(#REF!,"AAAAAHj9+hE=")</f>
        <v>#REF!</v>
      </c>
      <c r="S12" t="e">
        <f>IF(#REF!,"AAAAAHj9+hI=",0)</f>
        <v>#REF!</v>
      </c>
      <c r="T12" t="e">
        <f>AND(#REF!,"AAAAAHj9+hM=")</f>
        <v>#REF!</v>
      </c>
      <c r="U12" t="e">
        <f>AND(#REF!,"AAAAAHj9+hQ=")</f>
        <v>#REF!</v>
      </c>
      <c r="V12" t="e">
        <f>AND(#REF!,"AAAAAHj9+hU=")</f>
        <v>#REF!</v>
      </c>
      <c r="W12" t="e">
        <f>AND(#REF!,"AAAAAHj9+hY=")</f>
        <v>#REF!</v>
      </c>
      <c r="X12" t="e">
        <f>AND(#REF!,"AAAAAHj9+hc=")</f>
        <v>#REF!</v>
      </c>
      <c r="Y12" t="e">
        <f>AND(#REF!,"AAAAAHj9+hg=")</f>
        <v>#REF!</v>
      </c>
      <c r="Z12" t="e">
        <f>AND(#REF!,"AAAAAHj9+hk=")</f>
        <v>#REF!</v>
      </c>
      <c r="AA12" t="e">
        <f>AND(#REF!,"AAAAAHj9+ho=")</f>
        <v>#REF!</v>
      </c>
      <c r="AB12" t="e">
        <f>IF(#REF!,"AAAAAHj9+hs=",0)</f>
        <v>#REF!</v>
      </c>
      <c r="AC12" t="e">
        <f>AND(#REF!,"AAAAAHj9+hw=")</f>
        <v>#REF!</v>
      </c>
      <c r="AD12" t="e">
        <f>AND(#REF!,"AAAAAHj9+h0=")</f>
        <v>#REF!</v>
      </c>
      <c r="AE12" t="e">
        <f>AND(#REF!,"AAAAAHj9+h4=")</f>
        <v>#REF!</v>
      </c>
      <c r="AF12" t="e">
        <f>AND(#REF!,"AAAAAHj9+h8=")</f>
        <v>#REF!</v>
      </c>
      <c r="AG12" t="e">
        <f>AND(#REF!,"AAAAAHj9+iA=")</f>
        <v>#REF!</v>
      </c>
      <c r="AH12" t="e">
        <f>AND(#REF!,"AAAAAHj9+iE=")</f>
        <v>#REF!</v>
      </c>
      <c r="AI12" t="e">
        <f>AND(#REF!,"AAAAAHj9+iI=")</f>
        <v>#REF!</v>
      </c>
      <c r="AJ12" t="e">
        <f>AND(#REF!,"AAAAAHj9+iM=")</f>
        <v>#REF!</v>
      </c>
      <c r="AK12" t="e">
        <f>IF(#REF!,"AAAAAHj9+iQ=",0)</f>
        <v>#REF!</v>
      </c>
      <c r="AL12" t="e">
        <f>AND(#REF!,"AAAAAHj9+iU=")</f>
        <v>#REF!</v>
      </c>
      <c r="AM12" t="e">
        <f>AND(#REF!,"AAAAAHj9+iY=")</f>
        <v>#REF!</v>
      </c>
      <c r="AN12" t="e">
        <f>AND(#REF!,"AAAAAHj9+ic=")</f>
        <v>#REF!</v>
      </c>
      <c r="AO12" t="e">
        <f>AND(#REF!,"AAAAAHj9+ig=")</f>
        <v>#REF!</v>
      </c>
      <c r="AP12" t="e">
        <f>AND(#REF!,"AAAAAHj9+ik=")</f>
        <v>#REF!</v>
      </c>
      <c r="AQ12" t="e">
        <f>AND(#REF!,"AAAAAHj9+io=")</f>
        <v>#REF!</v>
      </c>
      <c r="AR12" t="e">
        <f>AND(#REF!,"AAAAAHj9+is=")</f>
        <v>#REF!</v>
      </c>
      <c r="AS12" t="e">
        <f>AND(#REF!,"AAAAAHj9+iw=")</f>
        <v>#REF!</v>
      </c>
      <c r="AT12" t="e">
        <f>IF(#REF!,"AAAAAHj9+i0=",0)</f>
        <v>#REF!</v>
      </c>
      <c r="AU12" t="e">
        <f>AND(#REF!,"AAAAAHj9+i4=")</f>
        <v>#REF!</v>
      </c>
      <c r="AV12" t="e">
        <f>AND(#REF!,"AAAAAHj9+i8=")</f>
        <v>#REF!</v>
      </c>
      <c r="AW12" t="e">
        <f>AND(#REF!,"AAAAAHj9+jA=")</f>
        <v>#REF!</v>
      </c>
      <c r="AX12" t="e">
        <f>AND(#REF!,"AAAAAHj9+jE=")</f>
        <v>#REF!</v>
      </c>
      <c r="AY12" t="e">
        <f>AND(#REF!,"AAAAAHj9+jI=")</f>
        <v>#REF!</v>
      </c>
      <c r="AZ12" t="e">
        <f>AND(#REF!,"AAAAAHj9+jM=")</f>
        <v>#REF!</v>
      </c>
      <c r="BA12" t="e">
        <f>AND(#REF!,"AAAAAHj9+jQ=")</f>
        <v>#REF!</v>
      </c>
      <c r="BB12" t="e">
        <f>AND(#REF!,"AAAAAHj9+jU=")</f>
        <v>#REF!</v>
      </c>
      <c r="BC12" t="e">
        <f>IF(#REF!,"AAAAAHj9+jY=",0)</f>
        <v>#REF!</v>
      </c>
      <c r="BD12" t="e">
        <f>AND(#REF!,"AAAAAHj9+jc=")</f>
        <v>#REF!</v>
      </c>
      <c r="BE12" t="e">
        <f>AND(#REF!,"AAAAAHj9+jg=")</f>
        <v>#REF!</v>
      </c>
      <c r="BF12" t="e">
        <f>AND(#REF!,"AAAAAHj9+jk=")</f>
        <v>#REF!</v>
      </c>
      <c r="BG12" t="e">
        <f>AND(#REF!,"AAAAAHj9+jo=")</f>
        <v>#REF!</v>
      </c>
      <c r="BH12" t="e">
        <f>AND(#REF!,"AAAAAHj9+js=")</f>
        <v>#REF!</v>
      </c>
      <c r="BI12" t="e">
        <f>AND(#REF!,"AAAAAHj9+jw=")</f>
        <v>#REF!</v>
      </c>
      <c r="BJ12" t="e">
        <f>AND(#REF!,"AAAAAHj9+j0=")</f>
        <v>#REF!</v>
      </c>
      <c r="BK12" t="e">
        <f>AND(#REF!,"AAAAAHj9+j4=")</f>
        <v>#REF!</v>
      </c>
      <c r="BL12" t="e">
        <f>IF(#REF!,"AAAAAHj9+j8=",0)</f>
        <v>#REF!</v>
      </c>
      <c r="BM12" t="e">
        <f>AND(#REF!,"AAAAAHj9+kA=")</f>
        <v>#REF!</v>
      </c>
      <c r="BN12" t="e">
        <f>AND(#REF!,"AAAAAHj9+kE=")</f>
        <v>#REF!</v>
      </c>
      <c r="BO12" t="e">
        <f>AND(#REF!,"AAAAAHj9+kI=")</f>
        <v>#REF!</v>
      </c>
      <c r="BP12" t="e">
        <f>AND(#REF!,"AAAAAHj9+kM=")</f>
        <v>#REF!</v>
      </c>
      <c r="BQ12" t="e">
        <f>AND(#REF!,"AAAAAHj9+kQ=")</f>
        <v>#REF!</v>
      </c>
      <c r="BR12" t="e">
        <f>AND(#REF!,"AAAAAHj9+kU=")</f>
        <v>#REF!</v>
      </c>
      <c r="BS12" t="e">
        <f>AND(#REF!,"AAAAAHj9+kY=")</f>
        <v>#REF!</v>
      </c>
      <c r="BT12" t="e">
        <f>AND(#REF!,"AAAAAHj9+kc=")</f>
        <v>#REF!</v>
      </c>
      <c r="BU12" t="e">
        <f>IF(#REF!,"AAAAAHj9+kg=",0)</f>
        <v>#REF!</v>
      </c>
      <c r="BV12" t="e">
        <f>AND(#REF!,"AAAAAHj9+kk=")</f>
        <v>#REF!</v>
      </c>
      <c r="BW12" t="e">
        <f>AND(#REF!,"AAAAAHj9+ko=")</f>
        <v>#REF!</v>
      </c>
      <c r="BX12" t="e">
        <f>AND(#REF!,"AAAAAHj9+ks=")</f>
        <v>#REF!</v>
      </c>
      <c r="BY12" t="e">
        <f>AND(#REF!,"AAAAAHj9+kw=")</f>
        <v>#REF!</v>
      </c>
      <c r="BZ12" t="e">
        <f>AND(#REF!,"AAAAAHj9+k0=")</f>
        <v>#REF!</v>
      </c>
      <c r="CA12" t="e">
        <f>AND(#REF!,"AAAAAHj9+k4=")</f>
        <v>#REF!</v>
      </c>
      <c r="CB12" t="e">
        <f>AND(#REF!,"AAAAAHj9+k8=")</f>
        <v>#REF!</v>
      </c>
      <c r="CC12" t="e">
        <f>AND(#REF!,"AAAAAHj9+lA=")</f>
        <v>#REF!</v>
      </c>
      <c r="CD12" t="e">
        <f>IF(#REF!,"AAAAAHj9+lE=",0)</f>
        <v>#REF!</v>
      </c>
      <c r="CE12" t="e">
        <f>AND(#REF!,"AAAAAHj9+lI=")</f>
        <v>#REF!</v>
      </c>
      <c r="CF12" t="e">
        <f>AND(#REF!,"AAAAAHj9+lM=")</f>
        <v>#REF!</v>
      </c>
      <c r="CG12" t="e">
        <f>AND(#REF!,"AAAAAHj9+lQ=")</f>
        <v>#REF!</v>
      </c>
      <c r="CH12" t="e">
        <f>IF(#REF!,"AAAAAHj9+lU=",0)</f>
        <v>#REF!</v>
      </c>
      <c r="CI12" t="e">
        <f>AND(#REF!,"AAAAAHj9+lY=")</f>
        <v>#REF!</v>
      </c>
      <c r="CJ12" t="e">
        <f>AND(#REF!,"AAAAAHj9+lc=")</f>
        <v>#REF!</v>
      </c>
      <c r="CK12" t="e">
        <f>AND(#REF!,"AAAAAHj9+lg=")</f>
        <v>#REF!</v>
      </c>
      <c r="CL12" t="e">
        <f>IF(#REF!,"AAAAAHj9+lk=",0)</f>
        <v>#REF!</v>
      </c>
      <c r="CM12" t="e">
        <f>AND(#REF!,"AAAAAHj9+lo=")</f>
        <v>#REF!</v>
      </c>
      <c r="CN12" t="e">
        <f>AND(#REF!,"AAAAAHj9+ls=")</f>
        <v>#REF!</v>
      </c>
      <c r="CO12" t="e">
        <f>AND(#REF!,"AAAAAHj9+lw=")</f>
        <v>#REF!</v>
      </c>
      <c r="CP12" t="e">
        <f>IF(#REF!,"AAAAAHj9+l0=",0)</f>
        <v>#REF!</v>
      </c>
      <c r="CQ12" t="e">
        <f>AND(#REF!,"AAAAAHj9+l4=")</f>
        <v>#REF!</v>
      </c>
      <c r="CR12" t="e">
        <f>AND(#REF!,"AAAAAHj9+l8=")</f>
        <v>#REF!</v>
      </c>
      <c r="CS12" t="e">
        <f>AND(#REF!,"AAAAAHj9+mA=")</f>
        <v>#REF!</v>
      </c>
      <c r="CT12" t="e">
        <f>IF(#REF!,"AAAAAHj9+mE=",0)</f>
        <v>#REF!</v>
      </c>
      <c r="CU12" t="e">
        <f>IF(#REF!,"AAAAAHj9+mI=",0)</f>
        <v>#REF!</v>
      </c>
      <c r="CV12" t="e">
        <f>IF(#REF!,"AAAAAHj9+mM=",0)</f>
        <v>#REF!</v>
      </c>
      <c r="CW12" t="e">
        <f>IF(#REF!,"AAAAAHj9+mQ=",0)</f>
        <v>#REF!</v>
      </c>
      <c r="CX12" t="e">
        <f>IF(#REF!,"AAAAAHj9+mU=",0)</f>
        <v>#REF!</v>
      </c>
      <c r="CY12" t="e">
        <f>IF(#REF!,"AAAAAHj9+mY=",0)</f>
        <v>#REF!</v>
      </c>
      <c r="CZ12" t="e">
        <f>IF(#REF!,"AAAAAHj9+mc=",0)</f>
        <v>#REF!</v>
      </c>
      <c r="DA12" t="e">
        <f>IF(#REF!,"AAAAAHj9+mg=",0)</f>
        <v>#REF!</v>
      </c>
      <c r="DB12" t="s">
        <v>2</v>
      </c>
      <c r="DC12" t="e">
        <f>IF("N",[0]!PRINT_AREA,"AAAAAHj9+mo=")</f>
        <v>#VALUE!</v>
      </c>
    </row>
    <row r="13" ht="12.75">
      <c r="A13" t="e">
        <f>IF("N",[0]!PRINT_AREA,"AAAAAE/ffwA=")</f>
        <v>#VALUE!</v>
      </c>
    </row>
    <row r="14" ht="12.75">
      <c r="A14" t="e">
        <f>IF("N",[0]!PRINT_AREA,"AAAAAH3vVwA=")</f>
        <v>#VALUE!</v>
      </c>
    </row>
    <row r="15" spans="1:2" ht="12.75">
      <c r="A15" t="e">
        <f>IF("N",[0]!PRINT_AREA,"AAAAAH+/XwA=")</f>
        <v>#VALUE!</v>
      </c>
      <c r="B15" t="e">
        <f>IF("N",[0]!PRINT_AREA,"AAAAAH+/XwE=")</f>
        <v>#VALUE!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Severine</cp:lastModifiedBy>
  <cp:lastPrinted>2012-06-26T09:14:56Z</cp:lastPrinted>
  <dcterms:created xsi:type="dcterms:W3CDTF">2007-07-23T08:41:12Z</dcterms:created>
  <dcterms:modified xsi:type="dcterms:W3CDTF">2015-10-08T06:57:10Z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1UJysQzzklm3h_LQGDtTOMBmlUeuyPAaAS58b36SmRRA</vt:lpwstr>
  </property>
  <property fmtid="{D5CDD505-2E9C-101B-9397-08002B2CF9AE}" pid="4" name="Google.Documents.RevisionId">
    <vt:lpwstr>02943817720754083661</vt:lpwstr>
  </property>
  <property fmtid="{D5CDD505-2E9C-101B-9397-08002B2CF9AE}" pid="5" name="Google.Documents.PreviousRevisionId">
    <vt:lpwstr>09772673194098821527</vt:lpwstr>
  </property>
  <property fmtid="{D5CDD505-2E9C-101B-9397-08002B2CF9AE}" pid="6" name="Google.Documents.PluginVersion">
    <vt:lpwstr>2.0.2154.5604</vt:lpwstr>
  </property>
  <property fmtid="{D5CDD505-2E9C-101B-9397-08002B2CF9AE}" pid="7" name="Google.Documents.MergeIncapabilityFlags">
    <vt:i4>0</vt:i4>
  </property>
</Properties>
</file>