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TC ou TNC" sheetId="1" r:id="rId1"/>
    <sheet name="Temps parti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Marie-Th?r?se DELAGE</author>
    <author>Severine</author>
    <author>Aline</author>
    <author>S?verine</author>
  </authors>
  <commentList>
    <comment ref="C10" authorId="0">
      <text>
        <r>
          <rPr>
            <sz val="9"/>
            <rFont val="Verdana"/>
            <family val="2"/>
          </rPr>
          <t>Si le nombre d'enfants est &gt; 4, et /ou l'IM &gt; 449, contacter le CDG</t>
        </r>
        <r>
          <rPr>
            <sz val="9"/>
            <rFont val="Tahoma"/>
            <family val="2"/>
          </rPr>
          <t xml:space="preserve">
</t>
        </r>
      </text>
    </comment>
    <comment ref="B17" authorId="1">
      <text>
        <r>
          <rPr>
            <sz val="9"/>
            <rFont val="Verdana"/>
            <family val="2"/>
          </rPr>
          <t>Montant de l'abattement à indiquer selon la situation de l'agent (catégorie et temps de travail)</t>
        </r>
        <r>
          <rPr>
            <sz val="9"/>
            <rFont val="Tahoma"/>
            <family val="2"/>
          </rPr>
          <t xml:space="preserve">
</t>
        </r>
      </text>
    </comment>
    <comment ref="B18" authorId="2">
      <text>
        <r>
          <rPr>
            <sz val="9"/>
            <rFont val="Verdana"/>
            <family val="2"/>
          </rPr>
          <t xml:space="preserve">Montant de l'indemnité à indiquer selon la situation de l'agent </t>
        </r>
      </text>
    </comment>
    <comment ref="B37" authorId="3">
      <text>
        <r>
          <rPr>
            <b/>
            <sz val="9"/>
            <rFont val="Tahoma"/>
            <family val="0"/>
          </rPr>
          <t>Salaire net imposable à indiquer</t>
        </r>
      </text>
    </comment>
    <comment ref="C37" authorId="3">
      <text>
        <r>
          <rPr>
            <b/>
            <sz val="9"/>
            <rFont val="Tahoma"/>
            <family val="0"/>
          </rPr>
          <t>Taux prélèvement à la source à indiquer</t>
        </r>
      </text>
    </comment>
  </commentList>
</comments>
</file>

<file path=xl/comments2.xml><?xml version="1.0" encoding="utf-8"?>
<comments xmlns="http://schemas.openxmlformats.org/spreadsheetml/2006/main">
  <authors>
    <author>Marie-Th?r?se DELAGE</author>
    <author>Severine</author>
    <author>Aline</author>
    <author>S?verine</author>
  </authors>
  <commentList>
    <comment ref="C10" authorId="0">
      <text>
        <r>
          <rPr>
            <sz val="9"/>
            <rFont val="Verdana"/>
            <family val="2"/>
          </rPr>
          <t xml:space="preserve">Si le nombre d'enfants est &gt; 4, et /ou l'IM &gt; 449, contacter le CDG
</t>
        </r>
      </text>
    </comment>
    <comment ref="B17" authorId="1">
      <text>
        <r>
          <rPr>
            <sz val="9"/>
            <rFont val="Verdana"/>
            <family val="2"/>
          </rPr>
          <t>Montant de l'abattement à indiquer selon la situation de l'agent (catégorie et temps de travail)</t>
        </r>
        <r>
          <rPr>
            <sz val="9"/>
            <rFont val="Tahoma"/>
            <family val="2"/>
          </rPr>
          <t xml:space="preserve">
</t>
        </r>
      </text>
    </comment>
    <comment ref="B18" authorId="2">
      <text>
        <r>
          <rPr>
            <sz val="9"/>
            <rFont val="Tahoma"/>
            <family val="2"/>
          </rPr>
          <t xml:space="preserve">Montant de l'indemnité à indiquer selon la situation de l'agent </t>
        </r>
      </text>
    </comment>
    <comment ref="B37" authorId="3">
      <text>
        <r>
          <rPr>
            <b/>
            <sz val="9"/>
            <rFont val="Tahoma"/>
            <family val="0"/>
          </rPr>
          <t>Salaire net imposable à indiquer</t>
        </r>
      </text>
    </comment>
    <comment ref="C37" authorId="3">
      <text>
        <r>
          <rPr>
            <b/>
            <sz val="9"/>
            <rFont val="Tahoma"/>
            <family val="0"/>
          </rPr>
          <t>Taux prélèvement à la source à indiquer</t>
        </r>
      </text>
    </comment>
  </commentList>
</comments>
</file>

<file path=xl/sharedStrings.xml><?xml version="1.0" encoding="utf-8"?>
<sst xmlns="http://schemas.openxmlformats.org/spreadsheetml/2006/main" count="100" uniqueCount="51">
  <si>
    <t>Rémunération indiciaire</t>
  </si>
  <si>
    <t>Traitement brut</t>
  </si>
  <si>
    <t>CSG Déductible</t>
  </si>
  <si>
    <t>CSG Non Déd.</t>
  </si>
  <si>
    <t>CRDS</t>
  </si>
  <si>
    <t>URSSAF Maladie</t>
  </si>
  <si>
    <t>URSSAF Solidarité</t>
  </si>
  <si>
    <t>URSSAF Allocations Familiales</t>
  </si>
  <si>
    <t>BASE</t>
  </si>
  <si>
    <t>TAUX</t>
  </si>
  <si>
    <t>Total Charges Patronales</t>
  </si>
  <si>
    <t>CNFPT</t>
  </si>
  <si>
    <t>Charges patronales</t>
  </si>
  <si>
    <t>MONTANT charges salariales</t>
  </si>
  <si>
    <t>MONTANT charges patronales</t>
  </si>
  <si>
    <t>SFT</t>
  </si>
  <si>
    <t>Retraite CNRACL</t>
  </si>
  <si>
    <t>Retraite RAFP</t>
  </si>
  <si>
    <t>CNRACL ATIACL</t>
  </si>
  <si>
    <t>Valeur du point :</t>
  </si>
  <si>
    <t>IB</t>
  </si>
  <si>
    <t>IM</t>
  </si>
  <si>
    <t>points</t>
  </si>
  <si>
    <t>NBI :</t>
  </si>
  <si>
    <t>NBI</t>
  </si>
  <si>
    <t>Champs à compléter</t>
  </si>
  <si>
    <t>Temps de travail</t>
  </si>
  <si>
    <t>CDG</t>
  </si>
  <si>
    <t>Prime</t>
  </si>
  <si>
    <t>URSAFF FNAL (1)</t>
  </si>
  <si>
    <t>URSSAF Transport (2)</t>
  </si>
  <si>
    <t>Rémunération brute</t>
  </si>
  <si>
    <t>Coût total Collectivité</t>
  </si>
  <si>
    <t>Coût chargé collectivité</t>
  </si>
  <si>
    <t>Préciser le nombre d'heures par semaine, 
si temps complet indiquer 35</t>
  </si>
  <si>
    <t>heures</t>
  </si>
  <si>
    <t>Nombre d'enfants</t>
  </si>
  <si>
    <t>Indiquer votre quotité de temps partiel,
80 ou 90 %</t>
  </si>
  <si>
    <t>Indemnité différentielle</t>
  </si>
  <si>
    <t>Les informations générées par cet outil sont données uniquement à titre indicatif.</t>
  </si>
  <si>
    <t>(2) Versement transport : taux applicable aux collectivités de plus de 11 agents et desservies par un réseau de bus urbain. Fixé par délibération.</t>
  </si>
  <si>
    <t>Transfert prime-points</t>
  </si>
  <si>
    <r>
      <rPr>
        <b/>
        <u val="single"/>
        <sz val="10"/>
        <rFont val="Verdana"/>
        <family val="2"/>
      </rPr>
      <t>Attention</t>
    </r>
    <r>
      <rPr>
        <sz val="10"/>
        <rFont val="Verdana"/>
        <family val="2"/>
      </rPr>
      <t xml:space="preserve"> : Ceci est un simulateur, vous devez compléter certains champs afin de procéder à votre simulation. Le service Gestion de l'emploi et des carrières reste disponible pour les cas particuliers.</t>
    </r>
  </si>
  <si>
    <t>Indemnité compensatrice CSG</t>
  </si>
  <si>
    <t>Participation mutuelle</t>
  </si>
  <si>
    <t>Net à
 payer</t>
  </si>
  <si>
    <t>Net à 
payer</t>
  </si>
  <si>
    <t>Prélèvement à la source</t>
  </si>
  <si>
    <t>(1) FNAL : Taux de 0.10 % si collectivité de moins de 50 agents (assiette : traitement de base indiciaire limité au plafond de la sécurité sociale + NBI) OU taux de 0.50 % pour collectivité de plus de 50 agents (assiette : traitement de base indicaire + NBI)</t>
  </si>
  <si>
    <t>CNFPT apprenti</t>
  </si>
  <si>
    <t>Simulateur de Paie - Agent CNRACL
(MAJ 01/2024)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</si>
</sst>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.00000000"/>
    <numFmt numFmtId="168" formatCode="0.000000000"/>
    <numFmt numFmtId="169" formatCode="0.0000000000"/>
    <numFmt numFmtId="170" formatCode="0.0%"/>
    <numFmt numFmtId="171" formatCode="[$-40C]dddd\ d\ mmmm\ yyyy"/>
  </numFmts>
  <fonts count="4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u val="single"/>
      <sz val="10"/>
      <name val="Verdana"/>
      <family val="2"/>
    </font>
    <font>
      <sz val="8"/>
      <name val="Verdana"/>
      <family val="2"/>
    </font>
    <font>
      <sz val="9"/>
      <name val="Tahoma"/>
      <family val="2"/>
    </font>
    <font>
      <sz val="9"/>
      <name val="Verdana"/>
      <family val="2"/>
    </font>
    <font>
      <b/>
      <sz val="9"/>
      <name val="Tahoma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2BD30"/>
        <bgColor indexed="64"/>
      </patternFill>
    </fill>
    <fill>
      <patternFill patternType="solid">
        <fgColor rgb="FFDC931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0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Alignment="1">
      <alignment/>
    </xf>
    <xf numFmtId="10" fontId="2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1" fillId="0" borderId="0" xfId="0" applyNumberFormat="1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33" borderId="14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69" fontId="1" fillId="0" borderId="14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5" xfId="0" applyNumberFormat="1" applyFont="1" applyBorder="1" applyAlignment="1">
      <alignment horizontal="center" vertical="center"/>
    </xf>
    <xf numFmtId="10" fontId="2" fillId="34" borderId="12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5" fillId="0" borderId="12" xfId="47" applyFont="1" applyBorder="1" applyAlignment="1">
      <alignment vertical="center"/>
    </xf>
    <xf numFmtId="169" fontId="1" fillId="0" borderId="14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10" fontId="1" fillId="33" borderId="1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10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10" fontId="1" fillId="0" borderId="10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0" fontId="1" fillId="0" borderId="12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0" fontId="1" fillId="0" borderId="12" xfId="0" applyNumberFormat="1" applyFont="1" applyFill="1" applyBorder="1" applyAlignment="1">
      <alignment vertical="center" wrapText="1"/>
    </xf>
    <xf numFmtId="10" fontId="2" fillId="0" borderId="12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0" fontId="2" fillId="34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0" fontId="2" fillId="0" borderId="13" xfId="0" applyNumberFormat="1" applyFont="1" applyFill="1" applyBorder="1" applyAlignment="1">
      <alignment vertical="center" wrapText="1"/>
    </xf>
    <xf numFmtId="10" fontId="2" fillId="0" borderId="20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 wrapText="1"/>
    </xf>
    <xf numFmtId="10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5" xfId="0" applyNumberFormat="1" applyFont="1" applyBorder="1" applyAlignment="1">
      <alignment vertical="center" wrapText="1"/>
    </xf>
    <xf numFmtId="4" fontId="1" fillId="33" borderId="25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 vertical="center"/>
    </xf>
    <xf numFmtId="4" fontId="1" fillId="33" borderId="26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 vertical="center" wrapText="1"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24" xfId="0" applyNumberFormat="1" applyFont="1" applyBorder="1" applyAlignment="1">
      <alignment vertical="center" wrapText="1"/>
    </xf>
    <xf numFmtId="4" fontId="1" fillId="33" borderId="25" xfId="0" applyNumberFormat="1" applyFont="1" applyFill="1" applyBorder="1" applyAlignment="1">
      <alignment vertical="center" wrapText="1"/>
    </xf>
    <xf numFmtId="4" fontId="1" fillId="33" borderId="26" xfId="0" applyNumberFormat="1" applyFont="1" applyFill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4" fontId="1" fillId="0" borderId="26" xfId="0" applyNumberFormat="1" applyFont="1" applyFill="1" applyBorder="1" applyAlignment="1">
      <alignment vertical="center" wrapText="1"/>
    </xf>
    <xf numFmtId="4" fontId="1" fillId="0" borderId="27" xfId="0" applyNumberFormat="1" applyFont="1" applyFill="1" applyBorder="1" applyAlignment="1">
      <alignment vertical="center" wrapText="1"/>
    </xf>
    <xf numFmtId="4" fontId="1" fillId="0" borderId="29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2" fontId="1" fillId="36" borderId="25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10" fontId="2" fillId="0" borderId="31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 vertical="center"/>
    </xf>
    <xf numFmtId="4" fontId="1" fillId="36" borderId="25" xfId="0" applyNumberFormat="1" applyFont="1" applyFill="1" applyBorder="1" applyAlignment="1">
      <alignment vertical="center" wrapText="1"/>
    </xf>
    <xf numFmtId="2" fontId="5" fillId="0" borderId="32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/>
    </xf>
    <xf numFmtId="10" fontId="7" fillId="0" borderId="1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34" borderId="14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horizontal="left" wrapText="1"/>
    </xf>
    <xf numFmtId="0" fontId="7" fillId="34" borderId="15" xfId="0" applyFont="1" applyFill="1" applyBorder="1" applyAlignment="1">
      <alignment horizontal="left" wrapText="1"/>
    </xf>
    <xf numFmtId="0" fontId="7" fillId="34" borderId="34" xfId="0" applyFont="1" applyFill="1" applyBorder="1" applyAlignment="1">
      <alignment horizontal="left" wrapText="1"/>
    </xf>
    <xf numFmtId="0" fontId="7" fillId="34" borderId="32" xfId="0" applyFont="1" applyFill="1" applyBorder="1" applyAlignment="1">
      <alignment horizontal="left" wrapText="1"/>
    </xf>
    <xf numFmtId="0" fontId="7" fillId="34" borderId="33" xfId="0" applyFont="1" applyFill="1" applyBorder="1" applyAlignment="1">
      <alignment horizontal="left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10" fontId="1" fillId="0" borderId="38" xfId="0" applyNumberFormat="1" applyFont="1" applyBorder="1" applyAlignment="1">
      <alignment horizontal="center" vertical="center" wrapText="1"/>
    </xf>
    <xf numFmtId="10" fontId="1" fillId="0" borderId="39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2</xdr:row>
      <xdr:rowOff>9525</xdr:rowOff>
    </xdr:to>
    <xdr:pic>
      <xdr:nvPicPr>
        <xdr:cNvPr id="1" name="Image 1" descr="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2</xdr:row>
      <xdr:rowOff>9525</xdr:rowOff>
    </xdr:to>
    <xdr:pic>
      <xdr:nvPicPr>
        <xdr:cNvPr id="2" name="Image 1" descr="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1047750</xdr:colOff>
      <xdr:row>2</xdr:row>
      <xdr:rowOff>104775</xdr:rowOff>
    </xdr:to>
    <xdr:pic>
      <xdr:nvPicPr>
        <xdr:cNvPr id="1" name="Image 1" descr="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PageLayoutView="0" workbookViewId="0" topLeftCell="A8">
      <selection activeCell="E31" sqref="E31"/>
    </sheetView>
  </sheetViews>
  <sheetFormatPr defaultColWidth="11.421875" defaultRowHeight="12.75"/>
  <cols>
    <col min="1" max="1" width="30.421875" style="1" customWidth="1"/>
    <col min="2" max="2" width="13.57421875" style="2" customWidth="1"/>
    <col min="3" max="3" width="12.421875" style="1" customWidth="1"/>
    <col min="4" max="4" width="17.8515625" style="2" customWidth="1"/>
    <col min="5" max="5" width="16.00390625" style="3" customWidth="1"/>
    <col min="6" max="6" width="14.28125" style="2" bestFit="1" customWidth="1"/>
    <col min="7" max="7" width="14.28125" style="1" bestFit="1" customWidth="1"/>
    <col min="8" max="16384" width="11.421875" style="1" customWidth="1"/>
  </cols>
  <sheetData>
    <row r="1" spans="1:6" ht="12.75" customHeight="1">
      <c r="A1" s="151" t="s">
        <v>50</v>
      </c>
      <c r="B1" s="152"/>
      <c r="C1" s="152"/>
      <c r="D1" s="152"/>
      <c r="E1" s="152"/>
      <c r="F1" s="153"/>
    </row>
    <row r="2" spans="1:6" ht="28.5" customHeight="1">
      <c r="A2" s="154"/>
      <c r="B2" s="155"/>
      <c r="C2" s="155"/>
      <c r="D2" s="155"/>
      <c r="E2" s="155"/>
      <c r="F2" s="156"/>
    </row>
    <row r="3" spans="1:6" ht="17.25" customHeight="1">
      <c r="A3" s="142" t="s">
        <v>39</v>
      </c>
      <c r="B3" s="143"/>
      <c r="C3" s="143"/>
      <c r="D3" s="143"/>
      <c r="E3" s="143"/>
      <c r="F3" s="144"/>
    </row>
    <row r="4" spans="1:8" ht="12.75" customHeight="1">
      <c r="A4" s="165" t="s">
        <v>42</v>
      </c>
      <c r="B4" s="166"/>
      <c r="C4" s="166"/>
      <c r="D4" s="166"/>
      <c r="E4" s="166"/>
      <c r="F4" s="167"/>
      <c r="H4" s="21"/>
    </row>
    <row r="5" spans="1:6" ht="12.75">
      <c r="A5" s="165"/>
      <c r="B5" s="166"/>
      <c r="C5" s="166"/>
      <c r="D5" s="166"/>
      <c r="E5" s="166"/>
      <c r="F5" s="167"/>
    </row>
    <row r="6" spans="1:6" ht="12.75">
      <c r="A6" s="25" t="s">
        <v>25</v>
      </c>
      <c r="B6" s="26"/>
      <c r="C6" s="27"/>
      <c r="D6" s="26"/>
      <c r="E6" s="28"/>
      <c r="F6" s="29"/>
    </row>
    <row r="7" spans="1:6" ht="12.75">
      <c r="A7" s="30"/>
      <c r="B7" s="26"/>
      <c r="C7" s="27"/>
      <c r="D7" s="26"/>
      <c r="E7" s="28"/>
      <c r="F7" s="29"/>
    </row>
    <row r="8" spans="1:6" ht="12.75">
      <c r="A8" s="31" t="s">
        <v>19</v>
      </c>
      <c r="B8" s="32" t="s">
        <v>20</v>
      </c>
      <c r="C8" s="60"/>
      <c r="D8" s="33" t="s">
        <v>23</v>
      </c>
      <c r="E8" s="61"/>
      <c r="F8" s="34" t="s">
        <v>22</v>
      </c>
    </row>
    <row r="9" spans="1:6" ht="12.75">
      <c r="A9" s="35">
        <f>5907.34/1200</f>
        <v>4.922783333333333</v>
      </c>
      <c r="B9" s="32" t="s">
        <v>21</v>
      </c>
      <c r="C9" s="60"/>
      <c r="D9" s="36" t="s">
        <v>26</v>
      </c>
      <c r="E9" s="61"/>
      <c r="F9" s="34" t="s">
        <v>35</v>
      </c>
    </row>
    <row r="10" spans="1:6" s="21" customFormat="1" ht="21.75" customHeight="1">
      <c r="A10" s="58"/>
      <c r="B10" s="59" t="s">
        <v>36</v>
      </c>
      <c r="C10" s="62"/>
      <c r="D10" s="139" t="s">
        <v>34</v>
      </c>
      <c r="E10" s="140"/>
      <c r="F10" s="141"/>
    </row>
    <row r="11" spans="1:6" ht="8.25" customHeight="1" thickBot="1">
      <c r="A11" s="37"/>
      <c r="B11" s="38"/>
      <c r="C11" s="27"/>
      <c r="D11" s="26"/>
      <c r="E11" s="28"/>
      <c r="F11" s="29"/>
    </row>
    <row r="12" spans="1:6" s="90" customFormat="1" ht="39.75" thickBot="1" thickTop="1">
      <c r="A12" s="84"/>
      <c r="B12" s="85" t="s">
        <v>8</v>
      </c>
      <c r="C12" s="86" t="s">
        <v>9</v>
      </c>
      <c r="D12" s="87" t="s">
        <v>13</v>
      </c>
      <c r="E12" s="88" t="s">
        <v>9</v>
      </c>
      <c r="F12" s="89" t="s">
        <v>14</v>
      </c>
    </row>
    <row r="13" spans="1:6" ht="13.5" thickTop="1">
      <c r="A13" s="40" t="s">
        <v>0</v>
      </c>
      <c r="B13" s="91">
        <f>C9*A9</f>
        <v>0</v>
      </c>
      <c r="C13" s="20">
        <f>151.67*E9/35</f>
        <v>0</v>
      </c>
      <c r="D13" s="100">
        <f>B13*C13/151.67</f>
        <v>0</v>
      </c>
      <c r="E13" s="4"/>
      <c r="F13" s="108"/>
    </row>
    <row r="14" spans="1:6" ht="12.75">
      <c r="A14" s="41" t="s">
        <v>24</v>
      </c>
      <c r="B14" s="92">
        <f>E8</f>
        <v>0</v>
      </c>
      <c r="C14" s="5"/>
      <c r="D14" s="101">
        <f>(B14*A9)*C13/151.67</f>
        <v>0</v>
      </c>
      <c r="E14" s="6"/>
      <c r="F14" s="109"/>
    </row>
    <row r="15" spans="1:6" s="67" customFormat="1" ht="12.75">
      <c r="A15" s="64" t="s">
        <v>38</v>
      </c>
      <c r="B15" s="93">
        <f>IF(B13&lt;1801.73,1801.73-B13,0)</f>
        <v>1801.73</v>
      </c>
      <c r="C15" s="65">
        <f>IF(A13&lt;1466.62,1466.62-A13,0)</f>
        <v>0</v>
      </c>
      <c r="D15" s="102">
        <f>B15*C13/151.67</f>
        <v>0</v>
      </c>
      <c r="E15" s="66"/>
      <c r="F15" s="110"/>
    </row>
    <row r="16" spans="1:6" ht="12.75">
      <c r="A16" s="41" t="s">
        <v>15</v>
      </c>
      <c r="B16" s="130">
        <f>IF(C10=3,194.04,IF(C10=2,77.72,IF(C10=1,2.29,0)))</f>
        <v>0</v>
      </c>
      <c r="C16" s="5">
        <v>0</v>
      </c>
      <c r="D16" s="103">
        <f>IF(B16=2.29,2.29,(B16*C13/151.67))</f>
        <v>0</v>
      </c>
      <c r="E16" s="6"/>
      <c r="F16" s="109"/>
    </row>
    <row r="17" spans="1:6" ht="12.75">
      <c r="A17" s="41" t="s">
        <v>41</v>
      </c>
      <c r="B17" s="94"/>
      <c r="C17" s="5">
        <v>0</v>
      </c>
      <c r="D17" s="103">
        <f>B17*C13/151.67</f>
        <v>0</v>
      </c>
      <c r="E17" s="6"/>
      <c r="F17" s="109"/>
    </row>
    <row r="18" spans="1:6" ht="12.75">
      <c r="A18" s="42" t="s">
        <v>43</v>
      </c>
      <c r="B18" s="95"/>
      <c r="C18" s="7"/>
      <c r="D18" s="102">
        <f>B18*C13/151.67</f>
        <v>0</v>
      </c>
      <c r="E18" s="8"/>
      <c r="F18" s="111"/>
    </row>
    <row r="19" spans="1:6" ht="12.75">
      <c r="A19" s="43" t="s">
        <v>28</v>
      </c>
      <c r="B19" s="96"/>
      <c r="C19" s="9"/>
      <c r="D19" s="104">
        <f>(B19*C13)/151.67</f>
        <v>0</v>
      </c>
      <c r="E19" s="8"/>
      <c r="F19" s="111"/>
    </row>
    <row r="20" spans="1:6" ht="12.75">
      <c r="A20" s="43" t="s">
        <v>28</v>
      </c>
      <c r="B20" s="96"/>
      <c r="C20" s="9"/>
      <c r="D20" s="104">
        <f>(B20*C14)/151.67</f>
        <v>0</v>
      </c>
      <c r="E20" s="8"/>
      <c r="F20" s="111"/>
    </row>
    <row r="21" spans="1:6" ht="12.75">
      <c r="A21" s="43" t="s">
        <v>44</v>
      </c>
      <c r="B21" s="96"/>
      <c r="C21" s="9"/>
      <c r="D21" s="104">
        <f>B21*C13/151.67</f>
        <v>0</v>
      </c>
      <c r="E21" s="8"/>
      <c r="F21" s="111"/>
    </row>
    <row r="22" spans="1:6" ht="12.75">
      <c r="A22" s="44" t="s">
        <v>1</v>
      </c>
      <c r="B22" s="97"/>
      <c r="C22" s="10"/>
      <c r="D22" s="105">
        <f>SUM(D13:D21)</f>
        <v>0</v>
      </c>
      <c r="E22" s="11"/>
      <c r="F22" s="111"/>
    </row>
    <row r="23" spans="1:6" ht="12.75">
      <c r="A23" s="43" t="s">
        <v>2</v>
      </c>
      <c r="B23" s="98">
        <f>(SUM(D13:D20)*98.25/100)+$D$21</f>
        <v>0</v>
      </c>
      <c r="C23" s="12">
        <v>0.068</v>
      </c>
      <c r="D23" s="106">
        <f>B23*C23</f>
        <v>0</v>
      </c>
      <c r="E23" s="11"/>
      <c r="F23" s="112"/>
    </row>
    <row r="24" spans="1:6" ht="12.75">
      <c r="A24" s="43" t="s">
        <v>3</v>
      </c>
      <c r="B24" s="98">
        <f>(SUM(D13:D20)*98.25/100)+$D$21</f>
        <v>0</v>
      </c>
      <c r="C24" s="12">
        <v>0.024</v>
      </c>
      <c r="D24" s="106">
        <f>B24*C24</f>
        <v>0</v>
      </c>
      <c r="E24" s="11"/>
      <c r="F24" s="112"/>
    </row>
    <row r="25" spans="1:6" ht="12.75">
      <c r="A25" s="43" t="s">
        <v>4</v>
      </c>
      <c r="B25" s="98">
        <f>(SUM(D13:D20)*98.25/100)+$D$21</f>
        <v>0</v>
      </c>
      <c r="C25" s="12">
        <v>0.005</v>
      </c>
      <c r="D25" s="106">
        <f>B25*C25</f>
        <v>0</v>
      </c>
      <c r="E25" s="11"/>
      <c r="F25" s="112"/>
    </row>
    <row r="26" spans="1:6" ht="12.75">
      <c r="A26" s="43" t="s">
        <v>5</v>
      </c>
      <c r="B26" s="98">
        <f>$D$13+$D$14</f>
        <v>0</v>
      </c>
      <c r="C26" s="13"/>
      <c r="D26" s="106"/>
      <c r="E26" s="12">
        <v>0.0888</v>
      </c>
      <c r="F26" s="112">
        <f aca="true" t="shared" si="0" ref="F26:F32">B26*E26</f>
        <v>0</v>
      </c>
    </row>
    <row r="27" spans="1:6" ht="12.75">
      <c r="A27" s="43" t="s">
        <v>6</v>
      </c>
      <c r="B27" s="98">
        <f>$D$13+$D$14</f>
        <v>0</v>
      </c>
      <c r="C27" s="13"/>
      <c r="D27" s="106"/>
      <c r="E27" s="12">
        <v>0.003</v>
      </c>
      <c r="F27" s="112">
        <f t="shared" si="0"/>
        <v>0</v>
      </c>
    </row>
    <row r="28" spans="1:6" ht="12.75">
      <c r="A28" s="43" t="s">
        <v>7</v>
      </c>
      <c r="B28" s="98">
        <f>$D$13+$D$14</f>
        <v>0</v>
      </c>
      <c r="C28" s="13"/>
      <c r="D28" s="106"/>
      <c r="E28" s="12">
        <v>0.0525</v>
      </c>
      <c r="F28" s="112">
        <f t="shared" si="0"/>
        <v>0</v>
      </c>
    </row>
    <row r="29" spans="1:7" ht="12.75">
      <c r="A29" s="43" t="s">
        <v>29</v>
      </c>
      <c r="B29" s="98">
        <f>IF($D$13&gt;3864,3864,$D$13)+$D$14</f>
        <v>0</v>
      </c>
      <c r="C29" s="13"/>
      <c r="D29" s="106"/>
      <c r="E29" s="47"/>
      <c r="F29" s="112">
        <f>B29*E29</f>
        <v>0</v>
      </c>
      <c r="G29" s="14"/>
    </row>
    <row r="30" spans="1:6" ht="12.75">
      <c r="A30" s="43" t="s">
        <v>18</v>
      </c>
      <c r="B30" s="98">
        <f>D13</f>
        <v>0</v>
      </c>
      <c r="C30" s="13"/>
      <c r="D30" s="106"/>
      <c r="E30" s="12">
        <v>0.004</v>
      </c>
      <c r="F30" s="112">
        <f t="shared" si="0"/>
        <v>0</v>
      </c>
    </row>
    <row r="31" spans="1:6" ht="12.75">
      <c r="A31" s="43" t="s">
        <v>30</v>
      </c>
      <c r="B31" s="98">
        <f>$D$13+$D$14</f>
        <v>0</v>
      </c>
      <c r="C31" s="13"/>
      <c r="D31" s="106"/>
      <c r="E31" s="47"/>
      <c r="F31" s="112">
        <f t="shared" si="0"/>
        <v>0</v>
      </c>
    </row>
    <row r="32" spans="1:6" ht="12.75">
      <c r="A32" s="43" t="s">
        <v>16</v>
      </c>
      <c r="B32" s="98">
        <f>$D$13+D14</f>
        <v>0</v>
      </c>
      <c r="C32" s="12">
        <v>0.111</v>
      </c>
      <c r="D32" s="106">
        <f>B32*C32</f>
        <v>0</v>
      </c>
      <c r="E32" s="12">
        <v>0.3165</v>
      </c>
      <c r="F32" s="112">
        <f t="shared" si="0"/>
        <v>0</v>
      </c>
    </row>
    <row r="33" spans="1:6" ht="12.75">
      <c r="A33" s="45" t="s">
        <v>17</v>
      </c>
      <c r="B33" s="99">
        <f>IF((D16+D17+D18+D19+D21+D15)&gt;(20%*D13),(20%*D13),(D16+D15+D17+D18+D19+D21))</f>
        <v>0</v>
      </c>
      <c r="C33" s="15">
        <v>0.05</v>
      </c>
      <c r="D33" s="107">
        <f>B33*C33</f>
        <v>0</v>
      </c>
      <c r="E33" s="15">
        <v>0.05</v>
      </c>
      <c r="F33" s="113">
        <f>B33*E33</f>
        <v>0</v>
      </c>
    </row>
    <row r="34" spans="1:6" ht="12.75">
      <c r="A34" s="45" t="s">
        <v>27</v>
      </c>
      <c r="B34" s="99">
        <f>D13+D14+D15</f>
        <v>0</v>
      </c>
      <c r="C34" s="15"/>
      <c r="D34" s="107"/>
      <c r="E34" s="15">
        <v>0.017</v>
      </c>
      <c r="F34" s="113">
        <f>B34*E34</f>
        <v>0</v>
      </c>
    </row>
    <row r="35" spans="1:6" ht="12.75">
      <c r="A35" s="43" t="s">
        <v>11</v>
      </c>
      <c r="B35" s="98">
        <f>D13+D14+D15</f>
        <v>0</v>
      </c>
      <c r="C35" s="11"/>
      <c r="D35" s="106"/>
      <c r="E35" s="12">
        <v>0.009</v>
      </c>
      <c r="F35" s="112">
        <f>B35*E35</f>
        <v>0</v>
      </c>
    </row>
    <row r="36" spans="1:6" ht="12.75">
      <c r="A36" s="43" t="s">
        <v>49</v>
      </c>
      <c r="B36" s="98">
        <f>D13+D14+D15</f>
        <v>0</v>
      </c>
      <c r="C36" s="11"/>
      <c r="D36" s="106"/>
      <c r="E36" s="12">
        <v>0.001</v>
      </c>
      <c r="F36" s="106">
        <f>B36*E36</f>
        <v>0</v>
      </c>
    </row>
    <row r="37" spans="1:6" ht="13.5" thickBot="1">
      <c r="A37" s="131" t="s">
        <v>47</v>
      </c>
      <c r="B37" s="96"/>
      <c r="C37" s="94"/>
      <c r="D37" s="134">
        <f>B37*C37</f>
        <v>0</v>
      </c>
      <c r="E37" s="132"/>
      <c r="F37" s="133"/>
    </row>
    <row r="38" spans="1:6" ht="3.75" customHeight="1" thickTop="1">
      <c r="A38" s="39"/>
      <c r="B38" s="26"/>
      <c r="C38" s="27"/>
      <c r="D38" s="26"/>
      <c r="E38" s="28"/>
      <c r="F38" s="114"/>
    </row>
    <row r="39" spans="1:6" ht="21" customHeight="1" thickBot="1">
      <c r="A39" s="39"/>
      <c r="B39" s="26"/>
      <c r="C39" s="27"/>
      <c r="D39" s="26"/>
      <c r="E39" s="28"/>
      <c r="F39" s="114"/>
    </row>
    <row r="40" spans="1:6" ht="21" customHeight="1">
      <c r="A40" s="39"/>
      <c r="B40" s="26"/>
      <c r="C40" s="157" t="s">
        <v>45</v>
      </c>
      <c r="D40" s="159">
        <f>D22-(D23+D24+D25+D32+D33)-D37</f>
        <v>0</v>
      </c>
      <c r="E40" s="161" t="s">
        <v>10</v>
      </c>
      <c r="F40" s="163">
        <f>SUM(F26:F37)</f>
        <v>0</v>
      </c>
    </row>
    <row r="41" spans="1:6" s="18" customFormat="1" ht="36.75" customHeight="1" thickBot="1">
      <c r="A41" s="39"/>
      <c r="B41" s="26"/>
      <c r="C41" s="158"/>
      <c r="D41" s="160"/>
      <c r="E41" s="162"/>
      <c r="F41" s="164"/>
    </row>
    <row r="42" spans="1:6" s="18" customFormat="1" ht="12" customHeight="1">
      <c r="A42" s="39"/>
      <c r="B42" s="26"/>
      <c r="C42" s="16"/>
      <c r="D42" s="17"/>
      <c r="E42" s="19"/>
      <c r="F42" s="46"/>
    </row>
    <row r="43" spans="1:6" s="18" customFormat="1" ht="16.5" customHeight="1">
      <c r="A43" s="39"/>
      <c r="B43" s="26"/>
      <c r="C43" s="16"/>
      <c r="D43" s="136" t="s">
        <v>33</v>
      </c>
      <c r="E43" s="137"/>
      <c r="F43" s="138"/>
    </row>
    <row r="44" spans="1:6" s="52" customFormat="1" ht="25.5">
      <c r="A44" s="50"/>
      <c r="B44" s="51"/>
      <c r="C44" s="49"/>
      <c r="D44" s="53" t="s">
        <v>31</v>
      </c>
      <c r="E44" s="54" t="s">
        <v>12</v>
      </c>
      <c r="F44" s="53" t="s">
        <v>32</v>
      </c>
    </row>
    <row r="45" spans="1:6" ht="12.75">
      <c r="A45" s="68"/>
      <c r="B45" s="55"/>
      <c r="C45" s="56"/>
      <c r="D45" s="57">
        <f>D22</f>
        <v>0</v>
      </c>
      <c r="E45" s="57">
        <f>F40</f>
        <v>0</v>
      </c>
      <c r="F45" s="57">
        <f>+E45+D45</f>
        <v>0</v>
      </c>
    </row>
    <row r="46" spans="1:6" ht="12.75">
      <c r="A46" s="39"/>
      <c r="B46" s="26"/>
      <c r="C46" s="27"/>
      <c r="D46" s="26"/>
      <c r="E46" s="28"/>
      <c r="F46" s="29"/>
    </row>
    <row r="47" spans="1:6" ht="33" customHeight="1">
      <c r="A47" s="145" t="s">
        <v>48</v>
      </c>
      <c r="B47" s="146"/>
      <c r="C47" s="146"/>
      <c r="D47" s="146"/>
      <c r="E47" s="146"/>
      <c r="F47" s="147"/>
    </row>
    <row r="48" spans="1:6" ht="24" customHeight="1">
      <c r="A48" s="148" t="s">
        <v>40</v>
      </c>
      <c r="B48" s="149"/>
      <c r="C48" s="149"/>
      <c r="D48" s="149"/>
      <c r="E48" s="149"/>
      <c r="F48" s="150"/>
    </row>
    <row r="50" ht="12.75">
      <c r="J50" s="48"/>
    </row>
  </sheetData>
  <sheetProtection/>
  <mergeCells count="11">
    <mergeCell ref="A4:F5"/>
    <mergeCell ref="D43:F43"/>
    <mergeCell ref="D10:F10"/>
    <mergeCell ref="A3:F3"/>
    <mergeCell ref="A47:F47"/>
    <mergeCell ref="A48:F48"/>
    <mergeCell ref="A1:F2"/>
    <mergeCell ref="C40:C41"/>
    <mergeCell ref="D40:D41"/>
    <mergeCell ref="E40:E41"/>
    <mergeCell ref="F40:F4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" width="30.421875" style="1" customWidth="1"/>
    <col min="2" max="2" width="11.00390625" style="2" customWidth="1"/>
    <col min="3" max="3" width="12.8515625" style="1" customWidth="1"/>
    <col min="4" max="4" width="16.421875" style="2" customWidth="1"/>
    <col min="5" max="5" width="12.28125" style="3" customWidth="1"/>
    <col min="6" max="6" width="15.00390625" style="2" customWidth="1"/>
    <col min="7" max="7" width="14.28125" style="1" bestFit="1" customWidth="1"/>
    <col min="8" max="16384" width="11.421875" style="1" customWidth="1"/>
  </cols>
  <sheetData>
    <row r="1" spans="1:6" ht="12.75">
      <c r="A1" s="151" t="s">
        <v>50</v>
      </c>
      <c r="B1" s="152"/>
      <c r="C1" s="152"/>
      <c r="D1" s="152"/>
      <c r="E1" s="152"/>
      <c r="F1" s="153"/>
    </row>
    <row r="2" spans="1:6" ht="21.75" customHeight="1">
      <c r="A2" s="154"/>
      <c r="B2" s="155"/>
      <c r="C2" s="155"/>
      <c r="D2" s="155"/>
      <c r="E2" s="155"/>
      <c r="F2" s="156"/>
    </row>
    <row r="3" spans="1:6" ht="13.5" customHeight="1">
      <c r="A3" s="22"/>
      <c r="B3" s="23"/>
      <c r="C3" s="23"/>
      <c r="D3" s="23"/>
      <c r="E3" s="23"/>
      <c r="F3" s="24"/>
    </row>
    <row r="4" spans="1:8" ht="12.75" customHeight="1">
      <c r="A4" s="165" t="s">
        <v>42</v>
      </c>
      <c r="B4" s="166"/>
      <c r="C4" s="166"/>
      <c r="D4" s="166"/>
      <c r="E4" s="166"/>
      <c r="F4" s="167"/>
      <c r="H4" s="21"/>
    </row>
    <row r="5" spans="1:6" ht="12.75">
      <c r="A5" s="165"/>
      <c r="B5" s="166"/>
      <c r="C5" s="166"/>
      <c r="D5" s="166"/>
      <c r="E5" s="166"/>
      <c r="F5" s="167"/>
    </row>
    <row r="6" spans="1:6" ht="12.75">
      <c r="A6" s="25" t="s">
        <v>25</v>
      </c>
      <c r="B6" s="26"/>
      <c r="C6" s="27"/>
      <c r="D6" s="26"/>
      <c r="E6" s="28"/>
      <c r="F6" s="29"/>
    </row>
    <row r="7" spans="1:6" ht="12.75">
      <c r="A7" s="30"/>
      <c r="B7" s="26"/>
      <c r="C7" s="27"/>
      <c r="D7" s="26"/>
      <c r="E7" s="28"/>
      <c r="F7" s="29"/>
    </row>
    <row r="8" spans="1:6" ht="12.75">
      <c r="A8" s="31" t="s">
        <v>19</v>
      </c>
      <c r="B8" s="32" t="s">
        <v>20</v>
      </c>
      <c r="C8" s="60"/>
      <c r="D8" s="33" t="s">
        <v>23</v>
      </c>
      <c r="E8" s="61"/>
      <c r="F8" s="34" t="s">
        <v>22</v>
      </c>
    </row>
    <row r="9" spans="1:6" ht="12.75">
      <c r="A9" s="35">
        <f>5907.34/1200</f>
        <v>4.922783333333333</v>
      </c>
      <c r="B9" s="32" t="s">
        <v>21</v>
      </c>
      <c r="C9" s="60"/>
      <c r="D9" s="36" t="s">
        <v>26</v>
      </c>
      <c r="E9" s="63"/>
      <c r="F9" s="34"/>
    </row>
    <row r="10" spans="1:6" s="21" customFormat="1" ht="22.5" customHeight="1">
      <c r="A10" s="58"/>
      <c r="B10" s="59" t="s">
        <v>36</v>
      </c>
      <c r="C10" s="62"/>
      <c r="D10" s="139" t="s">
        <v>37</v>
      </c>
      <c r="E10" s="140"/>
      <c r="F10" s="141"/>
    </row>
    <row r="11" spans="1:6" ht="8.25" customHeight="1" thickBot="1">
      <c r="A11" s="37"/>
      <c r="B11" s="38"/>
      <c r="C11" s="27"/>
      <c r="D11" s="26"/>
      <c r="E11" s="28"/>
      <c r="F11" s="29"/>
    </row>
    <row r="12" spans="1:6" s="90" customFormat="1" ht="39.75" thickBot="1" thickTop="1">
      <c r="A12" s="84"/>
      <c r="B12" s="85" t="s">
        <v>8</v>
      </c>
      <c r="C12" s="86" t="s">
        <v>9</v>
      </c>
      <c r="D12" s="87" t="s">
        <v>13</v>
      </c>
      <c r="E12" s="88" t="s">
        <v>9</v>
      </c>
      <c r="F12" s="87" t="s">
        <v>14</v>
      </c>
    </row>
    <row r="13" spans="1:6" s="67" customFormat="1" ht="13.5" thickTop="1">
      <c r="A13" s="69" t="s">
        <v>0</v>
      </c>
      <c r="B13" s="115">
        <f>C9*A9</f>
        <v>0</v>
      </c>
      <c r="C13" s="70">
        <f>E9</f>
        <v>0</v>
      </c>
      <c r="D13" s="121">
        <f>IF($E$9=0.8,B13*6/7,IF($E$9=0.9,B13*32/35,B13*$E$9))</f>
        <v>0</v>
      </c>
      <c r="E13" s="71"/>
      <c r="F13" s="128"/>
    </row>
    <row r="14" spans="1:6" s="67" customFormat="1" ht="12.75">
      <c r="A14" s="64" t="s">
        <v>24</v>
      </c>
      <c r="B14" s="93">
        <f>E8</f>
        <v>0</v>
      </c>
      <c r="C14" s="65"/>
      <c r="D14" s="122">
        <f>IF($E$9=0.8,(B14*A9)*6/7,IF($E$9=0.9,(B14*A9)*32/35,(B14*A9)*$E$9))</f>
        <v>0</v>
      </c>
      <c r="E14" s="66"/>
      <c r="F14" s="129"/>
    </row>
    <row r="15" spans="1:6" s="67" customFormat="1" ht="12.75">
      <c r="A15" s="64" t="s">
        <v>38</v>
      </c>
      <c r="B15" s="93">
        <f>IF(B13&lt;1801.73,1801.73-B13,0)</f>
        <v>1801.73</v>
      </c>
      <c r="C15" s="65"/>
      <c r="D15" s="122">
        <f>IF(E9=0.8,B15*6/7,IF(E9=0.9,B15*32/35,B15*E9))</f>
        <v>0</v>
      </c>
      <c r="E15" s="66"/>
      <c r="F15" s="129"/>
    </row>
    <row r="16" spans="1:6" s="67" customFormat="1" ht="12.75">
      <c r="A16" s="64" t="s">
        <v>15</v>
      </c>
      <c r="B16" s="135">
        <f>IF(C10=3,194.04,IF(C10=2,77.72,IF(C10=1,2.29,0)))</f>
        <v>0</v>
      </c>
      <c r="C16" s="65">
        <v>0</v>
      </c>
      <c r="D16" s="123">
        <f>B16</f>
        <v>0</v>
      </c>
      <c r="E16" s="66"/>
      <c r="F16" s="129"/>
    </row>
    <row r="17" spans="1:6" s="67" customFormat="1" ht="12.75">
      <c r="A17" s="64" t="s">
        <v>41</v>
      </c>
      <c r="B17" s="116">
        <v>0</v>
      </c>
      <c r="C17" s="65">
        <v>0</v>
      </c>
      <c r="D17" s="122">
        <f>IF($E$9=0.8,B17*6/7,IF($E$9=0.9,B17*32/35,B17*$E$9))</f>
        <v>0</v>
      </c>
      <c r="E17" s="66"/>
      <c r="F17" s="129"/>
    </row>
    <row r="18" spans="1:6" s="67" customFormat="1" ht="12.75">
      <c r="A18" s="42" t="s">
        <v>43</v>
      </c>
      <c r="B18" s="117">
        <v>0</v>
      </c>
      <c r="C18" s="72"/>
      <c r="D18" s="122">
        <f>IF($E$9=0.8,B18*6/7,IF($E$9=0.9,B18*32/35,B18*$E$9))</f>
        <v>0</v>
      </c>
      <c r="E18" s="73"/>
      <c r="F18" s="122"/>
    </row>
    <row r="19" spans="1:6" s="67" customFormat="1" ht="12.75">
      <c r="A19" s="42" t="s">
        <v>28</v>
      </c>
      <c r="B19" s="117">
        <v>0</v>
      </c>
      <c r="C19" s="72"/>
      <c r="D19" s="122">
        <f>IF($E$9=0.8,B19*6/7,IF($E$9=0.9,B19*32/35,B19*$E$9))</f>
        <v>0</v>
      </c>
      <c r="E19" s="73"/>
      <c r="F19" s="122"/>
    </row>
    <row r="20" spans="1:6" s="67" customFormat="1" ht="12.75">
      <c r="A20" s="42" t="s">
        <v>28</v>
      </c>
      <c r="B20" s="117">
        <v>0</v>
      </c>
      <c r="C20" s="72"/>
      <c r="D20" s="122">
        <f>IF($E$9=0.8,B20*6/7,IF($E$9=0.9,B20*32/35,B20*$E$9))</f>
        <v>0</v>
      </c>
      <c r="E20" s="73"/>
      <c r="F20" s="122"/>
    </row>
    <row r="21" spans="1:6" s="67" customFormat="1" ht="12.75">
      <c r="A21" s="42" t="s">
        <v>44</v>
      </c>
      <c r="B21" s="117">
        <v>0</v>
      </c>
      <c r="C21" s="72"/>
      <c r="D21" s="122">
        <f>IF($E$9=0.8,B21*6/7,IF($E$9=0.9,B21*32/35,B21*$E$9))</f>
        <v>0</v>
      </c>
      <c r="E21" s="73"/>
      <c r="F21" s="122"/>
    </row>
    <row r="22" spans="1:6" s="67" customFormat="1" ht="12.75">
      <c r="A22" s="74" t="s">
        <v>1</v>
      </c>
      <c r="B22" s="118"/>
      <c r="C22" s="75"/>
      <c r="D22" s="124">
        <f>SUM(D13:D21)</f>
        <v>0</v>
      </c>
      <c r="E22" s="76"/>
      <c r="F22" s="122"/>
    </row>
    <row r="23" spans="1:6" s="67" customFormat="1" ht="12.75">
      <c r="A23" s="42" t="s">
        <v>2</v>
      </c>
      <c r="B23" s="119">
        <f>(SUM(D13:D20)*98.25/100)+$D$21</f>
        <v>0</v>
      </c>
      <c r="C23" s="77">
        <v>0.068</v>
      </c>
      <c r="D23" s="125">
        <f>B23*C23</f>
        <v>0</v>
      </c>
      <c r="E23" s="76"/>
      <c r="F23" s="125"/>
    </row>
    <row r="24" spans="1:6" s="67" customFormat="1" ht="12.75">
      <c r="A24" s="42" t="s">
        <v>3</v>
      </c>
      <c r="B24" s="119">
        <f>(SUM(D13:D20)*98.25/100)+$D$21</f>
        <v>0</v>
      </c>
      <c r="C24" s="77">
        <v>0.024</v>
      </c>
      <c r="D24" s="125">
        <f>B24*C24</f>
        <v>0</v>
      </c>
      <c r="E24" s="76"/>
      <c r="F24" s="125"/>
    </row>
    <row r="25" spans="1:6" s="67" customFormat="1" ht="12.75">
      <c r="A25" s="42" t="s">
        <v>4</v>
      </c>
      <c r="B25" s="119">
        <f>(SUM(D13:D20)*98.25/100)+$D$21</f>
        <v>0</v>
      </c>
      <c r="C25" s="77">
        <v>0.005</v>
      </c>
      <c r="D25" s="125">
        <f>B25*C25</f>
        <v>0</v>
      </c>
      <c r="E25" s="76"/>
      <c r="F25" s="125"/>
    </row>
    <row r="26" spans="1:6" s="67" customFormat="1" ht="12.75">
      <c r="A26" s="42" t="s">
        <v>5</v>
      </c>
      <c r="B26" s="119">
        <f>$D$13+$D$14</f>
        <v>0</v>
      </c>
      <c r="C26" s="78"/>
      <c r="D26" s="125"/>
      <c r="E26" s="77">
        <v>0.0888</v>
      </c>
      <c r="F26" s="125">
        <f aca="true" t="shared" si="0" ref="F26:F32">B26*E26</f>
        <v>0</v>
      </c>
    </row>
    <row r="27" spans="1:6" s="67" customFormat="1" ht="12.75">
      <c r="A27" s="42" t="s">
        <v>6</v>
      </c>
      <c r="B27" s="119">
        <f>$D$13+$D$14</f>
        <v>0</v>
      </c>
      <c r="C27" s="78"/>
      <c r="D27" s="125"/>
      <c r="E27" s="77">
        <v>0.003</v>
      </c>
      <c r="F27" s="125">
        <f t="shared" si="0"/>
        <v>0</v>
      </c>
    </row>
    <row r="28" spans="1:6" s="67" customFormat="1" ht="12.75">
      <c r="A28" s="42" t="s">
        <v>7</v>
      </c>
      <c r="B28" s="119">
        <f>$D$13+$D$14</f>
        <v>0</v>
      </c>
      <c r="C28" s="78"/>
      <c r="D28" s="125"/>
      <c r="E28" s="77">
        <v>0.0525</v>
      </c>
      <c r="F28" s="125">
        <f t="shared" si="0"/>
        <v>0</v>
      </c>
    </row>
    <row r="29" spans="1:7" s="67" customFormat="1" ht="12.75">
      <c r="A29" s="42" t="s">
        <v>29</v>
      </c>
      <c r="B29" s="119">
        <f>IF($D$13&gt;3864,3864,$D$13)+$D$14</f>
        <v>0</v>
      </c>
      <c r="C29" s="78"/>
      <c r="D29" s="125"/>
      <c r="E29" s="79"/>
      <c r="F29" s="125">
        <f>B29*E29</f>
        <v>0</v>
      </c>
      <c r="G29" s="80"/>
    </row>
    <row r="30" spans="1:6" s="67" customFormat="1" ht="12.75">
      <c r="A30" s="42" t="s">
        <v>18</v>
      </c>
      <c r="B30" s="119">
        <f>D13</f>
        <v>0</v>
      </c>
      <c r="C30" s="78"/>
      <c r="D30" s="125"/>
      <c r="E30" s="77">
        <v>0.004</v>
      </c>
      <c r="F30" s="125">
        <f t="shared" si="0"/>
        <v>0</v>
      </c>
    </row>
    <row r="31" spans="1:6" s="67" customFormat="1" ht="12.75">
      <c r="A31" s="42" t="s">
        <v>30</v>
      </c>
      <c r="B31" s="119">
        <f>$D$13+$D$14</f>
        <v>0</v>
      </c>
      <c r="C31" s="78"/>
      <c r="D31" s="125"/>
      <c r="E31" s="79"/>
      <c r="F31" s="125">
        <f t="shared" si="0"/>
        <v>0</v>
      </c>
    </row>
    <row r="32" spans="1:6" s="67" customFormat="1" ht="12.75">
      <c r="A32" s="42" t="s">
        <v>16</v>
      </c>
      <c r="B32" s="119">
        <f>$D$13+D14</f>
        <v>0</v>
      </c>
      <c r="C32" s="77">
        <v>0.111</v>
      </c>
      <c r="D32" s="125">
        <f>B32*C32</f>
        <v>0</v>
      </c>
      <c r="E32" s="77">
        <v>0.3165</v>
      </c>
      <c r="F32" s="125">
        <f t="shared" si="0"/>
        <v>0</v>
      </c>
    </row>
    <row r="33" spans="1:6" s="67" customFormat="1" ht="12.75">
      <c r="A33" s="81" t="s">
        <v>17</v>
      </c>
      <c r="B33" s="120">
        <f>IF((D16+D15+D17+D18+D20+D21)&gt;(20%*D13),(20%*D13),(D16+D15+D17+D18+D20+D21))</f>
        <v>0</v>
      </c>
      <c r="C33" s="82">
        <v>0.05</v>
      </c>
      <c r="D33" s="126">
        <f>B33*C33</f>
        <v>0</v>
      </c>
      <c r="E33" s="82">
        <v>0.05</v>
      </c>
      <c r="F33" s="126">
        <f>B33*E33</f>
        <v>0</v>
      </c>
    </row>
    <row r="34" spans="1:6" s="67" customFormat="1" ht="12.75">
      <c r="A34" s="81" t="s">
        <v>27</v>
      </c>
      <c r="B34" s="120">
        <f>D13+D14+D15</f>
        <v>0</v>
      </c>
      <c r="C34" s="82"/>
      <c r="D34" s="126"/>
      <c r="E34" s="82">
        <v>0.017</v>
      </c>
      <c r="F34" s="126">
        <f>B34*E34</f>
        <v>0</v>
      </c>
    </row>
    <row r="35" spans="1:6" s="67" customFormat="1" ht="12.75">
      <c r="A35" s="81" t="s">
        <v>11</v>
      </c>
      <c r="B35" s="120">
        <f>D13+D14+D15</f>
        <v>0</v>
      </c>
      <c r="C35" s="82"/>
      <c r="D35" s="126"/>
      <c r="E35" s="82">
        <v>0.009</v>
      </c>
      <c r="F35" s="126">
        <f>B35*E35</f>
        <v>0</v>
      </c>
    </row>
    <row r="36" spans="1:6" s="67" customFormat="1" ht="12.75">
      <c r="A36" s="81" t="s">
        <v>49</v>
      </c>
      <c r="B36" s="120">
        <f>D13+D14+D15</f>
        <v>0</v>
      </c>
      <c r="C36" s="82"/>
      <c r="D36" s="126"/>
      <c r="E36" s="82">
        <v>0.001</v>
      </c>
      <c r="F36" s="126">
        <f>B36*E36</f>
        <v>0</v>
      </c>
    </row>
    <row r="37" spans="1:6" s="67" customFormat="1" ht="13.5" thickBot="1">
      <c r="A37" s="42" t="s">
        <v>47</v>
      </c>
      <c r="B37" s="96"/>
      <c r="C37" s="94"/>
      <c r="D37" s="134">
        <f>B37*C37</f>
        <v>0</v>
      </c>
      <c r="E37" s="83"/>
      <c r="F37" s="127"/>
    </row>
    <row r="38" spans="1:6" ht="3.75" customHeight="1" thickTop="1">
      <c r="A38" s="39"/>
      <c r="B38" s="26"/>
      <c r="C38" s="27"/>
      <c r="D38" s="26"/>
      <c r="E38" s="28"/>
      <c r="F38" s="29"/>
    </row>
    <row r="39" spans="1:6" ht="21" customHeight="1" thickBot="1">
      <c r="A39" s="39"/>
      <c r="B39" s="26"/>
      <c r="C39" s="27"/>
      <c r="D39" s="26"/>
      <c r="E39" s="28"/>
      <c r="F39" s="29"/>
    </row>
    <row r="40" spans="1:6" ht="21" customHeight="1">
      <c r="A40" s="39"/>
      <c r="B40" s="26"/>
      <c r="C40" s="157" t="s">
        <v>46</v>
      </c>
      <c r="D40" s="170">
        <f>D22-(D23+D24+D25+D32+D33)-D37</f>
        <v>0</v>
      </c>
      <c r="E40" s="161" t="s">
        <v>10</v>
      </c>
      <c r="F40" s="168">
        <f>SUM(F26:F37)</f>
        <v>0</v>
      </c>
    </row>
    <row r="41" spans="1:6" s="18" customFormat="1" ht="36.75" customHeight="1" thickBot="1">
      <c r="A41" s="39"/>
      <c r="B41" s="26"/>
      <c r="C41" s="172"/>
      <c r="D41" s="171"/>
      <c r="E41" s="162"/>
      <c r="F41" s="169"/>
    </row>
    <row r="42" spans="1:6" s="18" customFormat="1" ht="12" customHeight="1">
      <c r="A42" s="39"/>
      <c r="B42" s="26"/>
      <c r="C42" s="16"/>
      <c r="D42" s="17"/>
      <c r="E42" s="19"/>
      <c r="F42" s="46"/>
    </row>
    <row r="43" spans="1:6" s="18" customFormat="1" ht="16.5" customHeight="1">
      <c r="A43" s="39"/>
      <c r="B43" s="26"/>
      <c r="C43" s="16"/>
      <c r="D43" s="136" t="s">
        <v>33</v>
      </c>
      <c r="E43" s="137"/>
      <c r="F43" s="138"/>
    </row>
    <row r="44" spans="1:6" s="52" customFormat="1" ht="25.5">
      <c r="A44" s="50"/>
      <c r="B44" s="51"/>
      <c r="C44" s="49"/>
      <c r="D44" s="53" t="s">
        <v>31</v>
      </c>
      <c r="E44" s="54" t="s">
        <v>12</v>
      </c>
      <c r="F44" s="53" t="s">
        <v>32</v>
      </c>
    </row>
    <row r="45" spans="1:6" ht="17.25" customHeight="1">
      <c r="A45" s="68"/>
      <c r="B45" s="55"/>
      <c r="C45" s="56"/>
      <c r="D45" s="57">
        <f>D22</f>
        <v>0</v>
      </c>
      <c r="E45" s="57">
        <f>F40</f>
        <v>0</v>
      </c>
      <c r="F45" s="57">
        <f>+E45+D45</f>
        <v>0</v>
      </c>
    </row>
    <row r="46" spans="1:6" ht="12.75">
      <c r="A46" s="39"/>
      <c r="B46" s="26"/>
      <c r="C46" s="27"/>
      <c r="D46" s="26"/>
      <c r="E46" s="28"/>
      <c r="F46" s="29"/>
    </row>
    <row r="47" spans="1:6" ht="33" customHeight="1">
      <c r="A47" s="145" t="s">
        <v>48</v>
      </c>
      <c r="B47" s="146"/>
      <c r="C47" s="146"/>
      <c r="D47" s="146"/>
      <c r="E47" s="146"/>
      <c r="F47" s="147"/>
    </row>
    <row r="48" spans="1:6" ht="24" customHeight="1">
      <c r="A48" s="148" t="s">
        <v>40</v>
      </c>
      <c r="B48" s="149"/>
      <c r="C48" s="149"/>
      <c r="D48" s="149"/>
      <c r="E48" s="149"/>
      <c r="F48" s="150"/>
    </row>
    <row r="50" ht="12.75">
      <c r="J50" s="48"/>
    </row>
  </sheetData>
  <sheetProtection/>
  <mergeCells count="10">
    <mergeCell ref="A1:F2"/>
    <mergeCell ref="A4:F5"/>
    <mergeCell ref="D10:F10"/>
    <mergeCell ref="D43:F43"/>
    <mergeCell ref="A47:F47"/>
    <mergeCell ref="A48:F48"/>
    <mergeCell ref="F40:F41"/>
    <mergeCell ref="E40:E41"/>
    <mergeCell ref="D40:D41"/>
    <mergeCell ref="C40:C4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 61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Séverine</dc:creator>
  <cp:keywords/>
  <dc:description/>
  <cp:lastModifiedBy>Aline JARDIN</cp:lastModifiedBy>
  <cp:lastPrinted>2018-02-16T13:12:44Z</cp:lastPrinted>
  <dcterms:created xsi:type="dcterms:W3CDTF">2005-05-10T14:08:51Z</dcterms:created>
  <dcterms:modified xsi:type="dcterms:W3CDTF">2024-03-01T07:56:45Z</dcterms:modified>
  <cp:category/>
  <cp:version/>
  <cp:contentType/>
  <cp:contentStatus/>
</cp:coreProperties>
</file>