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6960" activeTab="0"/>
  </bookViews>
  <sheets>
    <sheet name="Tc ou TNC" sheetId="1" r:id="rId1"/>
    <sheet name="Temps partiel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Marie-Th?r?se DELAGE</author>
    <author>Aline</author>
    <author>S?verine</author>
  </authors>
  <commentList>
    <comment ref="F8" authorId="0">
      <text>
        <r>
          <rPr>
            <sz val="9"/>
            <rFont val="Tahoma"/>
            <family val="2"/>
          </rPr>
          <t xml:space="preserve">Si le nombre d'enfants est &gt; 4, et /ou l'IM &gt; 449, contacter le CDG
</t>
        </r>
      </text>
    </comment>
    <comment ref="C8" authorId="1">
      <text>
        <r>
          <rPr>
            <sz val="9"/>
            <rFont val="Verdana"/>
            <family val="2"/>
          </rPr>
          <t xml:space="preserve">Si le nombre d'enfants est &gt; 4, et /ou l'IM &gt; 449, contacter le CDG
</t>
        </r>
      </text>
    </comment>
    <comment ref="B15" authorId="1">
      <text>
        <r>
          <rPr>
            <sz val="9"/>
            <rFont val="Tahoma"/>
            <family val="2"/>
          </rPr>
          <t xml:space="preserve">Montant de l'indemnité à indiquer selon la situation de l'agent 
</t>
        </r>
      </text>
    </comment>
    <comment ref="B37" authorId="2">
      <text>
        <r>
          <rPr>
            <b/>
            <sz val="9"/>
            <rFont val="Tahoma"/>
            <family val="0"/>
          </rPr>
          <t>Indiquer le salaire net imposable</t>
        </r>
      </text>
    </comment>
    <comment ref="C37" authorId="2">
      <text>
        <r>
          <rPr>
            <b/>
            <sz val="9"/>
            <rFont val="Tahoma"/>
            <family val="0"/>
          </rPr>
          <t>Indiquer le taux Prélèvement à la source</t>
        </r>
      </text>
    </comment>
  </commentList>
</comments>
</file>

<file path=xl/comments2.xml><?xml version="1.0" encoding="utf-8"?>
<comments xmlns="http://schemas.openxmlformats.org/spreadsheetml/2006/main">
  <authors>
    <author>Marie-Th?r?se DELAGE</author>
    <author>Aline</author>
    <author>S?verine</author>
  </authors>
  <commentList>
    <comment ref="E8" authorId="0">
      <text>
        <r>
          <rPr>
            <sz val="9"/>
            <rFont val="Tahoma"/>
            <family val="2"/>
          </rPr>
          <t>Si le nombre d'enfants est &gt; 4, et /ou l'IM &gt; 449, contacter le CDG</t>
        </r>
        <r>
          <rPr>
            <sz val="9"/>
            <rFont val="Tahoma"/>
            <family val="2"/>
          </rPr>
          <t xml:space="preserve">
</t>
        </r>
      </text>
    </comment>
    <comment ref="B15" authorId="1">
      <text>
        <r>
          <rPr>
            <sz val="9"/>
            <rFont val="Tahoma"/>
            <family val="2"/>
          </rPr>
          <t xml:space="preserve">Montant de l'indemnité à indiquer selon la situation de l'agent 
</t>
        </r>
      </text>
    </comment>
    <comment ref="B37" authorId="2">
      <text>
        <r>
          <rPr>
            <b/>
            <sz val="9"/>
            <rFont val="Tahoma"/>
            <family val="0"/>
          </rPr>
          <t>Indiquer le salaire net imposable</t>
        </r>
      </text>
    </comment>
    <comment ref="C37" authorId="2">
      <text>
        <r>
          <rPr>
            <b/>
            <sz val="9"/>
            <rFont val="Tahoma"/>
            <family val="0"/>
          </rPr>
          <t>Indiquer le taux Prélèvement à la source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<sst xmlns="http://schemas.openxmlformats.org/spreadsheetml/2006/main" count="104" uniqueCount="53">
  <si>
    <t>Rémunération indiciaire</t>
  </si>
  <si>
    <t>Traitement brut</t>
  </si>
  <si>
    <t>CSG Déductible</t>
  </si>
  <si>
    <t>CSG Non Déd.</t>
  </si>
  <si>
    <t>CRDS</t>
  </si>
  <si>
    <t>URSSAF Maladie</t>
  </si>
  <si>
    <t>URSSAF Vieillesse</t>
  </si>
  <si>
    <t>URSSAF Solidarité</t>
  </si>
  <si>
    <t>URSSAF Allocations Familiales</t>
  </si>
  <si>
    <t>BASE</t>
  </si>
  <si>
    <t>TAUX</t>
  </si>
  <si>
    <t>Net à payer</t>
  </si>
  <si>
    <t>Total Charges Patronales</t>
  </si>
  <si>
    <t>Retraite Ircantec (Tr A)</t>
  </si>
  <si>
    <t>Retraite Ircantec (Tr B)</t>
  </si>
  <si>
    <t>URSSAF Vieillesse Plafond</t>
  </si>
  <si>
    <t>CNFPT</t>
  </si>
  <si>
    <t>Charges patronales</t>
  </si>
  <si>
    <t>Congés payés</t>
  </si>
  <si>
    <t>MONTANT charges salariales</t>
  </si>
  <si>
    <t>MONTANT charges patronales</t>
  </si>
  <si>
    <t>Valeur du point :</t>
  </si>
  <si>
    <t>IB</t>
  </si>
  <si>
    <t>IM</t>
  </si>
  <si>
    <t>SFT</t>
  </si>
  <si>
    <t>Champs à compléter</t>
  </si>
  <si>
    <t>CDG</t>
  </si>
  <si>
    <t>Temps travail :</t>
  </si>
  <si>
    <t>Prime</t>
  </si>
  <si>
    <t>URSAFF FNAL (1)</t>
  </si>
  <si>
    <t>URSSAF AT (2)</t>
  </si>
  <si>
    <t>URSSAF Transport (3)</t>
  </si>
  <si>
    <t>Coût chargé collectivité</t>
  </si>
  <si>
    <t>Rémunération brute</t>
  </si>
  <si>
    <t>Coût total Collectivité</t>
  </si>
  <si>
    <t>Nombre d'enfants</t>
  </si>
  <si>
    <t>Préciser le nombre d'heures par semaine, si temps complet, indiquer 35</t>
  </si>
  <si>
    <t>Indiquer votre quotité de temps partiel 80 ou 90 %</t>
  </si>
  <si>
    <t>Indemnité différentielle</t>
  </si>
  <si>
    <t>Congés payés (oui ou non) :</t>
  </si>
  <si>
    <t>non</t>
  </si>
  <si>
    <t>Les informations générées par cet outil sont données uniquement à titre indicatif.</t>
  </si>
  <si>
    <t>(3) Versement transport : taux applicable aux collectivités de plus de 11 agents et desservies par un réseau de bus urbain. Fixé par délibération.</t>
  </si>
  <si>
    <r>
      <rPr>
        <b/>
        <u val="single"/>
        <sz val="10"/>
        <rFont val="Verdana"/>
        <family val="2"/>
      </rPr>
      <t>Attention</t>
    </r>
    <r>
      <rPr>
        <sz val="10"/>
        <rFont val="Verdana"/>
        <family val="2"/>
      </rPr>
      <t xml:space="preserve"> : Ceci est un simulateur, vous devez compléter certains champs afin de procéder à votre simulation. Le service Gestion de l'emploi et des carrières reste disponible pour les cas particuliers.</t>
    </r>
  </si>
  <si>
    <t>URSSAF Vieillesse déplafonnée</t>
  </si>
  <si>
    <t>Indemnité compensatrice CSG</t>
  </si>
  <si>
    <t>Participation mutuelle</t>
  </si>
  <si>
    <t xml:space="preserve">Pôle Emploi </t>
  </si>
  <si>
    <t>Prélèvement à la source</t>
  </si>
  <si>
    <t>(1) FNAL : Taux de 0.10 % si collectivité de moins de 50 agents (assiette : traitement de base indiciaire limité au plafond de la sécurité sociale + NBI) OU taux de 0.50 % pour collectivité de plus de 50 agents (assiette : traitement de base indicaire + NBI)</t>
  </si>
  <si>
    <t>CNFPT apprenti</t>
  </si>
  <si>
    <t>Simulateur de Paie - Agent IRCANTEC
(MAJ 01/2024)</t>
  </si>
  <si>
    <t xml:space="preserve">(2) Taux Accident du travail, fixé par la CARSAT pour chaque collectivité.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</si>
</sst>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0.00000000"/>
    <numFmt numFmtId="168" formatCode="0.000000000"/>
    <numFmt numFmtId="169" formatCode="0.0000000000"/>
    <numFmt numFmtId="170" formatCode="[$-40C]dddd\ d\ mmmm\ yyyy"/>
    <numFmt numFmtId="171" formatCode="0.000"/>
    <numFmt numFmtId="172" formatCode="0.0"/>
  </numFmts>
  <fonts count="4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u val="single"/>
      <sz val="10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sz val="9"/>
      <name val="Tahoma"/>
      <family val="2"/>
    </font>
    <font>
      <sz val="9"/>
      <name val="Verdana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2BD30"/>
        <bgColor indexed="64"/>
      </patternFill>
    </fill>
    <fill>
      <patternFill patternType="solid">
        <fgColor rgb="FFDC931A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10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0" xfId="0" applyFont="1" applyAlignment="1">
      <alignment/>
    </xf>
    <xf numFmtId="10" fontId="1" fillId="0" borderId="13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1" fillId="0" borderId="0" xfId="0" applyNumberFormat="1" applyFont="1" applyBorder="1" applyAlignment="1">
      <alignment vertical="center" wrapText="1"/>
    </xf>
    <xf numFmtId="44" fontId="6" fillId="0" borderId="12" xfId="47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0" fontId="1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0" fontId="1" fillId="0" borderId="17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 wrapText="1"/>
    </xf>
    <xf numFmtId="169" fontId="1" fillId="0" borderId="17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vertical="center" wrapText="1"/>
    </xf>
    <xf numFmtId="0" fontId="1" fillId="0" borderId="17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2" fillId="0" borderId="14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" fillId="0" borderId="18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10" fontId="1" fillId="34" borderId="12" xfId="0" applyNumberFormat="1" applyFont="1" applyFill="1" applyBorder="1" applyAlignment="1">
      <alignment/>
    </xf>
    <xf numFmtId="0" fontId="8" fillId="34" borderId="19" xfId="0" applyFont="1" applyFill="1" applyBorder="1" applyAlignment="1">
      <alignment/>
    </xf>
    <xf numFmtId="2" fontId="1" fillId="34" borderId="21" xfId="0" applyNumberFormat="1" applyFont="1" applyFill="1" applyBorder="1" applyAlignment="1">
      <alignment/>
    </xf>
    <xf numFmtId="0" fontId="1" fillId="34" borderId="21" xfId="0" applyFont="1" applyFill="1" applyBorder="1" applyAlignment="1">
      <alignment/>
    </xf>
    <xf numFmtId="10" fontId="1" fillId="34" borderId="21" xfId="0" applyNumberFormat="1" applyFont="1" applyFill="1" applyBorder="1" applyAlignment="1">
      <alignment/>
    </xf>
    <xf numFmtId="2" fontId="1" fillId="34" borderId="22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10" fontId="1" fillId="0" borderId="12" xfId="0" applyNumberFormat="1" applyFont="1" applyBorder="1" applyAlignment="1">
      <alignment horizontal="center" vertical="center" wrapText="1"/>
    </xf>
    <xf numFmtId="44" fontId="6" fillId="0" borderId="23" xfId="47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10" fontId="1" fillId="33" borderId="12" xfId="0" applyNumberFormat="1" applyFont="1" applyFill="1" applyBorder="1" applyAlignment="1">
      <alignment horizontal="center" vertical="center" wrapText="1"/>
    </xf>
    <xf numFmtId="169" fontId="1" fillId="0" borderId="17" xfId="0" applyNumberFormat="1" applyFont="1" applyBorder="1" applyAlignment="1">
      <alignment horizontal="left" vertical="top"/>
    </xf>
    <xf numFmtId="0" fontId="1" fillId="0" borderId="19" xfId="0" applyFont="1" applyBorder="1" applyAlignment="1">
      <alignment vertical="center" wrapText="1"/>
    </xf>
    <xf numFmtId="2" fontId="1" fillId="0" borderId="11" xfId="0" applyNumberFormat="1" applyFont="1" applyFill="1" applyBorder="1" applyAlignment="1">
      <alignment vertical="center" wrapText="1"/>
    </xf>
    <xf numFmtId="10" fontId="1" fillId="0" borderId="1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/>
    </xf>
    <xf numFmtId="10" fontId="1" fillId="0" borderId="24" xfId="0" applyNumberFormat="1" applyFont="1" applyBorder="1" applyAlignment="1">
      <alignment horizontal="center" vertical="center"/>
    </xf>
    <xf numFmtId="10" fontId="1" fillId="33" borderId="12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/>
    </xf>
    <xf numFmtId="2" fontId="1" fillId="0" borderId="26" xfId="0" applyNumberFormat="1" applyFont="1" applyFill="1" applyBorder="1" applyAlignment="1">
      <alignment vertical="center" wrapText="1"/>
    </xf>
    <xf numFmtId="2" fontId="1" fillId="0" borderId="26" xfId="0" applyNumberFormat="1" applyFont="1" applyFill="1" applyBorder="1" applyAlignment="1">
      <alignment/>
    </xf>
    <xf numFmtId="2" fontId="1" fillId="0" borderId="27" xfId="0" applyNumberFormat="1" applyFont="1" applyFill="1" applyBorder="1" applyAlignment="1">
      <alignment/>
    </xf>
    <xf numFmtId="10" fontId="1" fillId="0" borderId="13" xfId="0" applyNumberFormat="1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0" fontId="1" fillId="0" borderId="12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2" fontId="1" fillId="0" borderId="28" xfId="0" applyNumberFormat="1" applyFont="1" applyFill="1" applyBorder="1" applyAlignment="1">
      <alignment vertical="center"/>
    </xf>
    <xf numFmtId="10" fontId="1" fillId="0" borderId="10" xfId="0" applyNumberFormat="1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10" fontId="1" fillId="0" borderId="11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0" fontId="1" fillId="34" borderId="1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10" fontId="1" fillId="35" borderId="12" xfId="0" applyNumberFormat="1" applyFont="1" applyFill="1" applyBorder="1" applyAlignment="1">
      <alignment/>
    </xf>
    <xf numFmtId="10" fontId="1" fillId="35" borderId="13" xfId="0" applyNumberFormat="1" applyFont="1" applyFill="1" applyBorder="1" applyAlignment="1">
      <alignment/>
    </xf>
    <xf numFmtId="10" fontId="1" fillId="35" borderId="30" xfId="0" applyNumberFormat="1" applyFont="1" applyFill="1" applyBorder="1" applyAlignment="1">
      <alignment vertical="center"/>
    </xf>
    <xf numFmtId="4" fontId="1" fillId="0" borderId="31" xfId="0" applyNumberFormat="1" applyFont="1" applyFill="1" applyBorder="1" applyAlignment="1">
      <alignment/>
    </xf>
    <xf numFmtId="4" fontId="1" fillId="0" borderId="32" xfId="0" applyNumberFormat="1" applyFont="1" applyFill="1" applyBorder="1" applyAlignment="1">
      <alignment vertical="center" wrapText="1"/>
    </xf>
    <xf numFmtId="4" fontId="1" fillId="0" borderId="33" xfId="0" applyNumberFormat="1" applyFont="1" applyFill="1" applyBorder="1" applyAlignment="1">
      <alignment/>
    </xf>
    <xf numFmtId="4" fontId="1" fillId="33" borderId="32" xfId="0" applyNumberFormat="1" applyFont="1" applyFill="1" applyBorder="1" applyAlignment="1">
      <alignment vertical="center"/>
    </xf>
    <xf numFmtId="4" fontId="1" fillId="33" borderId="32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4" fontId="1" fillId="0" borderId="34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 vertical="center"/>
    </xf>
    <xf numFmtId="4" fontId="1" fillId="0" borderId="27" xfId="0" applyNumberFormat="1" applyFont="1" applyFill="1" applyBorder="1" applyAlignment="1">
      <alignment/>
    </xf>
    <xf numFmtId="4" fontId="1" fillId="0" borderId="35" xfId="0" applyNumberFormat="1" applyFont="1" applyFill="1" applyBorder="1" applyAlignment="1">
      <alignment/>
    </xf>
    <xf numFmtId="4" fontId="1" fillId="0" borderId="36" xfId="0" applyNumberFormat="1" applyFont="1" applyFill="1" applyBorder="1" applyAlignment="1">
      <alignment vertical="center"/>
    </xf>
    <xf numFmtId="4" fontId="1" fillId="0" borderId="31" xfId="0" applyNumberFormat="1" applyFont="1" applyFill="1" applyBorder="1" applyAlignment="1">
      <alignment vertical="center"/>
    </xf>
    <xf numFmtId="4" fontId="1" fillId="0" borderId="33" xfId="0" applyNumberFormat="1" applyFont="1" applyFill="1" applyBorder="1" applyAlignment="1">
      <alignment vertical="center" wrapText="1"/>
    </xf>
    <xf numFmtId="4" fontId="1" fillId="0" borderId="33" xfId="0" applyNumberFormat="1" applyFont="1" applyFill="1" applyBorder="1" applyAlignment="1">
      <alignment vertical="center"/>
    </xf>
    <xf numFmtId="4" fontId="2" fillId="0" borderId="32" xfId="0" applyNumberFormat="1" applyFont="1" applyFill="1" applyBorder="1" applyAlignment="1">
      <alignment vertical="center"/>
    </xf>
    <xf numFmtId="4" fontId="1" fillId="0" borderId="32" xfId="0" applyNumberFormat="1" applyFont="1" applyFill="1" applyBorder="1" applyAlignment="1">
      <alignment vertical="center"/>
    </xf>
    <xf numFmtId="4" fontId="1" fillId="0" borderId="34" xfId="0" applyNumberFormat="1" applyFont="1" applyFill="1" applyBorder="1" applyAlignment="1">
      <alignment vertical="center"/>
    </xf>
    <xf numFmtId="4" fontId="1" fillId="0" borderId="28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vertical="center"/>
    </xf>
    <xf numFmtId="4" fontId="1" fillId="0" borderId="25" xfId="0" applyNumberFormat="1" applyFont="1" applyFill="1" applyBorder="1" applyAlignment="1">
      <alignment vertical="center"/>
    </xf>
    <xf numFmtId="4" fontId="1" fillId="0" borderId="26" xfId="0" applyNumberFormat="1" applyFont="1" applyFill="1" applyBorder="1" applyAlignment="1">
      <alignment vertical="center" wrapText="1"/>
    </xf>
    <xf numFmtId="4" fontId="1" fillId="0" borderId="26" xfId="0" applyNumberFormat="1" applyFont="1" applyFill="1" applyBorder="1" applyAlignment="1">
      <alignment vertical="center"/>
    </xf>
    <xf numFmtId="4" fontId="1" fillId="0" borderId="27" xfId="0" applyNumberFormat="1" applyFont="1" applyFill="1" applyBorder="1" applyAlignment="1">
      <alignment vertical="center"/>
    </xf>
    <xf numFmtId="4" fontId="1" fillId="0" borderId="35" xfId="0" applyNumberFormat="1" applyFont="1" applyFill="1" applyBorder="1" applyAlignment="1">
      <alignment vertical="center"/>
    </xf>
    <xf numFmtId="4" fontId="1" fillId="35" borderId="33" xfId="0" applyNumberFormat="1" applyFont="1" applyFill="1" applyBorder="1" applyAlignment="1">
      <alignment vertical="center"/>
    </xf>
    <xf numFmtId="4" fontId="1" fillId="35" borderId="33" xfId="0" applyNumberFormat="1" applyFont="1" applyFill="1" applyBorder="1" applyAlignment="1">
      <alignment/>
    </xf>
    <xf numFmtId="2" fontId="6" fillId="0" borderId="21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 vertical="center"/>
    </xf>
    <xf numFmtId="10" fontId="1" fillId="0" borderId="40" xfId="0" applyNumberFormat="1" applyFont="1" applyBorder="1" applyAlignment="1">
      <alignment horizontal="center" vertical="center" wrapText="1"/>
    </xf>
    <xf numFmtId="10" fontId="1" fillId="0" borderId="41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/>
    </xf>
    <xf numFmtId="4" fontId="1" fillId="0" borderId="4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0" fontId="1" fillId="0" borderId="40" xfId="0" applyNumberFormat="1" applyFont="1" applyBorder="1" applyAlignment="1">
      <alignment vertical="center" wrapText="1"/>
    </xf>
    <xf numFmtId="10" fontId="1" fillId="0" borderId="41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8" fillId="34" borderId="17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1028700</xdr:colOff>
      <xdr:row>2</xdr:row>
      <xdr:rowOff>0</xdr:rowOff>
    </xdr:to>
    <xdr:pic>
      <xdr:nvPicPr>
        <xdr:cNvPr id="1" name="Image 1" descr="image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1028700</xdr:colOff>
      <xdr:row>2</xdr:row>
      <xdr:rowOff>133350</xdr:rowOff>
    </xdr:to>
    <xdr:pic>
      <xdr:nvPicPr>
        <xdr:cNvPr id="1" name="Image 1" descr="image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tabSelected="1" zoomScalePageLayoutView="0" workbookViewId="0" topLeftCell="A5">
      <selection activeCell="B12" sqref="B12"/>
    </sheetView>
  </sheetViews>
  <sheetFormatPr defaultColWidth="11.421875" defaultRowHeight="12.75"/>
  <cols>
    <col min="1" max="1" width="30.421875" style="1" customWidth="1"/>
    <col min="2" max="2" width="11.421875" style="2" customWidth="1"/>
    <col min="3" max="3" width="11.421875" style="1" customWidth="1"/>
    <col min="4" max="4" width="14.28125" style="2" bestFit="1" customWidth="1"/>
    <col min="5" max="5" width="16.00390625" style="3" customWidth="1"/>
    <col min="6" max="6" width="14.28125" style="2" bestFit="1" customWidth="1"/>
    <col min="7" max="7" width="23.421875" style="1" customWidth="1"/>
    <col min="8" max="8" width="15.00390625" style="1" customWidth="1"/>
    <col min="9" max="16384" width="11.421875" style="1" customWidth="1"/>
  </cols>
  <sheetData>
    <row r="1" spans="1:6" ht="12.75">
      <c r="A1" s="145" t="s">
        <v>51</v>
      </c>
      <c r="B1" s="146"/>
      <c r="C1" s="146"/>
      <c r="D1" s="146"/>
      <c r="E1" s="146"/>
      <c r="F1" s="147"/>
    </row>
    <row r="2" spans="1:6" ht="29.25" customHeight="1">
      <c r="A2" s="148"/>
      <c r="B2" s="149"/>
      <c r="C2" s="149"/>
      <c r="D2" s="149"/>
      <c r="E2" s="149"/>
      <c r="F2" s="150"/>
    </row>
    <row r="3" spans="1:6" ht="12.75">
      <c r="A3" s="164" t="s">
        <v>41</v>
      </c>
      <c r="B3" s="165"/>
      <c r="C3" s="165"/>
      <c r="D3" s="165"/>
      <c r="E3" s="165"/>
      <c r="F3" s="166"/>
    </row>
    <row r="4" spans="1:6" ht="15.75" customHeight="1">
      <c r="A4" s="161" t="s">
        <v>43</v>
      </c>
      <c r="B4" s="162"/>
      <c r="C4" s="162"/>
      <c r="D4" s="162"/>
      <c r="E4" s="162"/>
      <c r="F4" s="163"/>
    </row>
    <row r="5" spans="1:6" ht="15.75" customHeight="1">
      <c r="A5" s="161"/>
      <c r="B5" s="162"/>
      <c r="C5" s="162"/>
      <c r="D5" s="162"/>
      <c r="E5" s="162"/>
      <c r="F5" s="163"/>
    </row>
    <row r="6" spans="1:6" ht="12.75">
      <c r="A6" s="51" t="s">
        <v>25</v>
      </c>
      <c r="B6" s="30"/>
      <c r="C6" s="31"/>
      <c r="D6" s="159" t="s">
        <v>36</v>
      </c>
      <c r="E6" s="159"/>
      <c r="F6" s="160"/>
    </row>
    <row r="7" spans="1:6" ht="12.75">
      <c r="A7" s="34" t="s">
        <v>21</v>
      </c>
      <c r="B7" s="35" t="s">
        <v>22</v>
      </c>
      <c r="C7" s="64"/>
      <c r="D7" s="36"/>
      <c r="E7" s="37" t="s">
        <v>27</v>
      </c>
      <c r="F7" s="65"/>
    </row>
    <row r="8" spans="1:6" ht="12.75">
      <c r="A8" s="38">
        <f>5907.34/1200</f>
        <v>4.922783333333333</v>
      </c>
      <c r="B8" s="35" t="s">
        <v>23</v>
      </c>
      <c r="C8" s="64"/>
      <c r="D8" s="39"/>
      <c r="E8" s="67" t="s">
        <v>35</v>
      </c>
      <c r="F8" s="66"/>
    </row>
    <row r="9" spans="1:6" ht="13.5" thickBot="1">
      <c r="A9" s="40"/>
      <c r="B9" s="41"/>
      <c r="C9" s="31"/>
      <c r="D9" s="142" t="s">
        <v>39</v>
      </c>
      <c r="E9" s="142"/>
      <c r="F9" s="78"/>
    </row>
    <row r="10" spans="1:6" ht="39.75" thickBot="1" thickTop="1">
      <c r="A10" s="29"/>
      <c r="B10" s="22" t="s">
        <v>9</v>
      </c>
      <c r="C10" s="23" t="s">
        <v>10</v>
      </c>
      <c r="D10" s="21" t="s">
        <v>19</v>
      </c>
      <c r="E10" s="24" t="s">
        <v>10</v>
      </c>
      <c r="F10" s="77" t="s">
        <v>20</v>
      </c>
    </row>
    <row r="11" spans="1:6" ht="13.5" thickTop="1">
      <c r="A11" s="15" t="s">
        <v>0</v>
      </c>
      <c r="B11" s="104">
        <f>C8*A8</f>
        <v>0</v>
      </c>
      <c r="C11" s="4">
        <f>151.67*F7/35</f>
        <v>0</v>
      </c>
      <c r="D11" s="112">
        <f>B11*C11/151.67</f>
        <v>0</v>
      </c>
      <c r="E11" s="5"/>
      <c r="F11" s="81"/>
    </row>
    <row r="12" spans="1:6" s="76" customFormat="1" ht="12.75">
      <c r="A12" s="73" t="s">
        <v>38</v>
      </c>
      <c r="B12" s="105">
        <f>IF(B11&lt;1801.73,1801.73-B11,0)</f>
        <v>1801.73</v>
      </c>
      <c r="C12" s="74">
        <f>IF(A11&lt;1466.62,1466.62-A11,0)</f>
        <v>0</v>
      </c>
      <c r="D12" s="113">
        <f>B12*C11/151.67</f>
        <v>0</v>
      </c>
      <c r="E12" s="75"/>
      <c r="F12" s="82"/>
    </row>
    <row r="13" spans="1:6" ht="12.75">
      <c r="A13" s="42" t="s">
        <v>18</v>
      </c>
      <c r="B13" s="106">
        <f>D11+D12+D14+D15+D17+D18+D16</f>
        <v>0</v>
      </c>
      <c r="C13" s="6">
        <v>10</v>
      </c>
      <c r="D13" s="114">
        <f>IF(F9="oui",(D11+D12+D14+D15+D17+D18+D16)*0.1,0)</f>
        <v>0</v>
      </c>
      <c r="E13" s="7"/>
      <c r="F13" s="83"/>
    </row>
    <row r="14" spans="1:6" ht="12.75">
      <c r="A14" s="42" t="s">
        <v>24</v>
      </c>
      <c r="B14" s="139">
        <f>IF(F8=3,194.04,IF(F8=2,77.72,IF(F8=1,2.29,0)))</f>
        <v>0</v>
      </c>
      <c r="C14" s="6">
        <v>0</v>
      </c>
      <c r="D14" s="114">
        <f>IF(B14=2.29,2.29,B14*C11/151.67)</f>
        <v>0</v>
      </c>
      <c r="E14" s="7"/>
      <c r="F14" s="83"/>
    </row>
    <row r="15" spans="1:6" ht="12.75">
      <c r="A15" s="100" t="s">
        <v>45</v>
      </c>
      <c r="B15" s="107">
        <v>0</v>
      </c>
      <c r="C15" s="8"/>
      <c r="D15" s="115">
        <f>B15*C11/151.67</f>
        <v>0</v>
      </c>
      <c r="E15" s="10"/>
      <c r="F15" s="84"/>
    </row>
    <row r="16" spans="1:6" ht="12.75">
      <c r="A16" s="15" t="s">
        <v>28</v>
      </c>
      <c r="B16" s="107">
        <v>0</v>
      </c>
      <c r="C16" s="8"/>
      <c r="D16" s="115">
        <f>B16*C11/151.67</f>
        <v>0</v>
      </c>
      <c r="E16" s="10"/>
      <c r="F16" s="84"/>
    </row>
    <row r="17" spans="1:6" ht="12.75">
      <c r="A17" s="15" t="s">
        <v>28</v>
      </c>
      <c r="B17" s="108">
        <v>0</v>
      </c>
      <c r="C17" s="11"/>
      <c r="D17" s="115">
        <f>B17*C11/151.67</f>
        <v>0</v>
      </c>
      <c r="E17" s="10"/>
      <c r="F17" s="84"/>
    </row>
    <row r="18" spans="1:6" ht="12.75">
      <c r="A18" s="15" t="s">
        <v>46</v>
      </c>
      <c r="B18" s="108">
        <v>0</v>
      </c>
      <c r="C18" s="11"/>
      <c r="D18" s="116">
        <f>B18*C11/151.67</f>
        <v>0</v>
      </c>
      <c r="E18" s="10"/>
      <c r="F18" s="84"/>
    </row>
    <row r="19" spans="1:6" ht="12.75">
      <c r="A19" s="44" t="s">
        <v>1</v>
      </c>
      <c r="B19" s="109"/>
      <c r="C19" s="12"/>
      <c r="D19" s="117">
        <f>SUM(D11:D18)</f>
        <v>0</v>
      </c>
      <c r="E19" s="10"/>
      <c r="F19" s="84"/>
    </row>
    <row r="20" spans="1:6" ht="12.75">
      <c r="A20" s="15" t="s">
        <v>2</v>
      </c>
      <c r="B20" s="110">
        <f>(SUM(D11:D17)*98.25/100)+$D$18</f>
        <v>0</v>
      </c>
      <c r="C20" s="10">
        <v>0.068</v>
      </c>
      <c r="D20" s="116">
        <f>B20*C20</f>
        <v>0</v>
      </c>
      <c r="E20" s="10"/>
      <c r="F20" s="84"/>
    </row>
    <row r="21" spans="1:6" ht="12.75">
      <c r="A21" s="15" t="s">
        <v>3</v>
      </c>
      <c r="B21" s="110">
        <f>(SUM(D11:D17)*98.25/100)+$D$18</f>
        <v>0</v>
      </c>
      <c r="C21" s="10">
        <v>0.024</v>
      </c>
      <c r="D21" s="116">
        <f>B21*C21</f>
        <v>0</v>
      </c>
      <c r="E21" s="10"/>
      <c r="F21" s="84"/>
    </row>
    <row r="22" spans="1:6" ht="12.75">
      <c r="A22" s="15" t="s">
        <v>4</v>
      </c>
      <c r="B22" s="110">
        <f>(SUM(D11:D17)*98.25/100)+$D$18</f>
        <v>0</v>
      </c>
      <c r="C22" s="10">
        <v>0.005</v>
      </c>
      <c r="D22" s="116">
        <f>B22*C22</f>
        <v>0</v>
      </c>
      <c r="E22" s="10"/>
      <c r="F22" s="84"/>
    </row>
    <row r="23" spans="1:6" ht="12.75">
      <c r="A23" s="15" t="s">
        <v>5</v>
      </c>
      <c r="B23" s="110">
        <f>D19</f>
        <v>0</v>
      </c>
      <c r="C23" s="10"/>
      <c r="D23" s="116"/>
      <c r="E23" s="101">
        <v>0.13</v>
      </c>
      <c r="F23" s="120">
        <f>B23*E23</f>
        <v>0</v>
      </c>
    </row>
    <row r="24" spans="1:6" ht="12.75">
      <c r="A24" s="15" t="s">
        <v>15</v>
      </c>
      <c r="B24" s="110">
        <f>IF(D19&lt;3864,D19,3864)</f>
        <v>0</v>
      </c>
      <c r="C24" s="10">
        <v>0.069</v>
      </c>
      <c r="D24" s="116">
        <f>B24*C24</f>
        <v>0</v>
      </c>
      <c r="E24" s="101">
        <v>0.0855</v>
      </c>
      <c r="F24" s="120">
        <f aca="true" t="shared" si="0" ref="F24:F31">B24*E24</f>
        <v>0</v>
      </c>
    </row>
    <row r="25" spans="1:6" ht="12.75">
      <c r="A25" s="15" t="s">
        <v>7</v>
      </c>
      <c r="B25" s="110">
        <f>D19</f>
        <v>0</v>
      </c>
      <c r="C25" s="11"/>
      <c r="D25" s="116"/>
      <c r="E25" s="101">
        <v>0.003</v>
      </c>
      <c r="F25" s="120">
        <f t="shared" si="0"/>
        <v>0</v>
      </c>
    </row>
    <row r="26" spans="1:6" ht="12.75">
      <c r="A26" s="15" t="s">
        <v>44</v>
      </c>
      <c r="B26" s="110">
        <f>D19</f>
        <v>0</v>
      </c>
      <c r="C26" s="10">
        <v>0.004</v>
      </c>
      <c r="D26" s="116">
        <f>B26*C26</f>
        <v>0</v>
      </c>
      <c r="E26" s="101">
        <v>0.0202</v>
      </c>
      <c r="F26" s="120">
        <f t="shared" si="0"/>
        <v>0</v>
      </c>
    </row>
    <row r="27" spans="1:6" ht="12.75">
      <c r="A27" s="15" t="s">
        <v>8</v>
      </c>
      <c r="B27" s="110">
        <f>D19</f>
        <v>0</v>
      </c>
      <c r="C27" s="11"/>
      <c r="D27" s="116"/>
      <c r="E27" s="101">
        <v>0.0525</v>
      </c>
      <c r="F27" s="120">
        <f t="shared" si="0"/>
        <v>0</v>
      </c>
    </row>
    <row r="28" spans="1:6" ht="12.75">
      <c r="A28" s="15" t="s">
        <v>29</v>
      </c>
      <c r="B28" s="110">
        <f>D19</f>
        <v>0</v>
      </c>
      <c r="C28" s="11"/>
      <c r="D28" s="116"/>
      <c r="E28" s="52"/>
      <c r="F28" s="120">
        <f>B28*E28</f>
        <v>0</v>
      </c>
    </row>
    <row r="29" spans="1:8" ht="12.75">
      <c r="A29" s="15" t="s">
        <v>30</v>
      </c>
      <c r="B29" s="110">
        <f>D19</f>
        <v>0</v>
      </c>
      <c r="C29" s="11"/>
      <c r="D29" s="116"/>
      <c r="E29" s="52"/>
      <c r="F29" s="120">
        <f t="shared" si="0"/>
        <v>0</v>
      </c>
      <c r="G29" s="143"/>
      <c r="H29" s="144"/>
    </row>
    <row r="30" spans="1:7" ht="12.75">
      <c r="A30" s="15" t="s">
        <v>31</v>
      </c>
      <c r="B30" s="110">
        <f>D19</f>
        <v>0</v>
      </c>
      <c r="C30" s="11"/>
      <c r="D30" s="116"/>
      <c r="E30" s="52"/>
      <c r="F30" s="120">
        <f t="shared" si="0"/>
        <v>0</v>
      </c>
      <c r="G30" s="13"/>
    </row>
    <row r="31" spans="1:6" ht="12.75">
      <c r="A31" s="15" t="s">
        <v>13</v>
      </c>
      <c r="B31" s="110">
        <f>IF(($D$19-D14)&lt;3864,($D$19-D14),3864)</f>
        <v>0</v>
      </c>
      <c r="C31" s="10">
        <v>0.028</v>
      </c>
      <c r="D31" s="116">
        <f>B31*C31</f>
        <v>0</v>
      </c>
      <c r="E31" s="101">
        <v>0.042</v>
      </c>
      <c r="F31" s="120">
        <f t="shared" si="0"/>
        <v>0</v>
      </c>
    </row>
    <row r="32" spans="1:6" ht="12.75">
      <c r="A32" s="45" t="s">
        <v>14</v>
      </c>
      <c r="B32" s="111">
        <f>IF($D$19&gt;3864,$D$19-3864,0)</f>
        <v>0</v>
      </c>
      <c r="C32" s="14">
        <v>0.0695</v>
      </c>
      <c r="D32" s="118">
        <f>B32*C32</f>
        <v>0</v>
      </c>
      <c r="E32" s="102">
        <v>0.1255</v>
      </c>
      <c r="F32" s="121">
        <f>B32*E32</f>
        <v>0</v>
      </c>
    </row>
    <row r="33" spans="1:6" ht="12.75">
      <c r="A33" s="45" t="s">
        <v>16</v>
      </c>
      <c r="B33" s="111">
        <f>D19</f>
        <v>0</v>
      </c>
      <c r="C33" s="14"/>
      <c r="D33" s="118"/>
      <c r="E33" s="102">
        <v>0.009</v>
      </c>
      <c r="F33" s="121">
        <f>B33*E33</f>
        <v>0</v>
      </c>
    </row>
    <row r="34" spans="1:6" ht="12.75">
      <c r="A34" s="45" t="s">
        <v>50</v>
      </c>
      <c r="B34" s="111">
        <f>D19</f>
        <v>0</v>
      </c>
      <c r="C34" s="14"/>
      <c r="D34" s="118"/>
      <c r="E34" s="102">
        <v>0.001</v>
      </c>
      <c r="F34" s="121">
        <f>B34*E34</f>
        <v>0</v>
      </c>
    </row>
    <row r="35" spans="1:6" ht="12.75">
      <c r="A35" s="45" t="s">
        <v>26</v>
      </c>
      <c r="B35" s="111">
        <f>D19</f>
        <v>0</v>
      </c>
      <c r="C35" s="14"/>
      <c r="D35" s="118"/>
      <c r="E35" s="102">
        <v>0.017</v>
      </c>
      <c r="F35" s="121">
        <f>B35*E35</f>
        <v>0</v>
      </c>
    </row>
    <row r="36" spans="1:6" ht="12.75">
      <c r="A36" s="45" t="s">
        <v>47</v>
      </c>
      <c r="B36" s="111">
        <f>D19</f>
        <v>0</v>
      </c>
      <c r="C36" s="14"/>
      <c r="D36" s="118"/>
      <c r="E36" s="102">
        <v>0.0405</v>
      </c>
      <c r="F36" s="121">
        <f>B36*E36</f>
        <v>0</v>
      </c>
    </row>
    <row r="37" spans="1:6" s="89" customFormat="1" ht="14.25" customHeight="1" thickBot="1">
      <c r="A37" s="99" t="s">
        <v>48</v>
      </c>
      <c r="B37" s="108"/>
      <c r="C37" s="108"/>
      <c r="D37" s="119">
        <f>B37*C37</f>
        <v>0</v>
      </c>
      <c r="E37" s="103"/>
      <c r="F37" s="122"/>
    </row>
    <row r="38" spans="1:6" ht="13.5" thickTop="1">
      <c r="A38" s="29"/>
      <c r="B38" s="46"/>
      <c r="C38" s="47"/>
      <c r="D38" s="46"/>
      <c r="E38" s="48"/>
      <c r="F38" s="49"/>
    </row>
    <row r="39" spans="1:6" ht="13.5" thickBot="1">
      <c r="A39" s="29"/>
      <c r="B39" s="30"/>
      <c r="C39" s="31"/>
      <c r="D39" s="30"/>
      <c r="E39" s="32"/>
      <c r="F39" s="33"/>
    </row>
    <row r="40" spans="1:6" ht="8.25" customHeight="1">
      <c r="A40" s="29"/>
      <c r="B40" s="30"/>
      <c r="C40" s="151" t="s">
        <v>11</v>
      </c>
      <c r="D40" s="153">
        <f>D19-(D20+D21+D22+D23+D24+D26+D31+D32)-D37</f>
        <v>0</v>
      </c>
      <c r="E40" s="155" t="s">
        <v>12</v>
      </c>
      <c r="F40" s="157">
        <f>SUM(F23:F37)</f>
        <v>0</v>
      </c>
    </row>
    <row r="41" spans="1:6" ht="21" customHeight="1" thickBot="1">
      <c r="A41" s="29"/>
      <c r="B41" s="30"/>
      <c r="C41" s="152"/>
      <c r="D41" s="154"/>
      <c r="E41" s="156"/>
      <c r="F41" s="158"/>
    </row>
    <row r="42" spans="1:6" ht="21" customHeight="1">
      <c r="A42" s="29"/>
      <c r="B42" s="30"/>
      <c r="C42" s="16"/>
      <c r="D42" s="17"/>
      <c r="E42" s="19"/>
      <c r="F42" s="50"/>
    </row>
    <row r="43" spans="1:6" ht="16.5" customHeight="1">
      <c r="A43" s="29"/>
      <c r="B43" s="30"/>
      <c r="C43" s="16"/>
      <c r="D43" s="140" t="s">
        <v>32</v>
      </c>
      <c r="E43" s="140"/>
      <c r="F43" s="141"/>
    </row>
    <row r="44" spans="1:6" ht="24.75" customHeight="1">
      <c r="A44" s="29"/>
      <c r="B44" s="30"/>
      <c r="C44" s="16"/>
      <c r="D44" s="58" t="s">
        <v>33</v>
      </c>
      <c r="E44" s="59" t="s">
        <v>17</v>
      </c>
      <c r="F44" s="58" t="s">
        <v>34</v>
      </c>
    </row>
    <row r="45" spans="1:6" s="18" customFormat="1" ht="24" customHeight="1">
      <c r="A45" s="61"/>
      <c r="B45" s="62"/>
      <c r="C45" s="63"/>
      <c r="D45" s="60">
        <f>D19</f>
        <v>0</v>
      </c>
      <c r="E45" s="20">
        <f>F40</f>
        <v>0</v>
      </c>
      <c r="F45" s="20">
        <f>+E45+D45</f>
        <v>0</v>
      </c>
    </row>
    <row r="46" spans="1:6" ht="12.75">
      <c r="A46" s="29"/>
      <c r="B46" s="30"/>
      <c r="C46" s="31"/>
      <c r="D46" s="30"/>
      <c r="E46" s="32"/>
      <c r="F46" s="33"/>
    </row>
    <row r="47" spans="1:6" ht="31.5" customHeight="1">
      <c r="A47" s="174" t="s">
        <v>49</v>
      </c>
      <c r="B47" s="175"/>
      <c r="C47" s="175"/>
      <c r="D47" s="175"/>
      <c r="E47" s="175"/>
      <c r="F47" s="176"/>
    </row>
    <row r="48" spans="1:6" ht="24" customHeight="1">
      <c r="A48" s="174" t="s">
        <v>52</v>
      </c>
      <c r="B48" s="175"/>
      <c r="C48" s="175"/>
      <c r="D48" s="175"/>
      <c r="E48" s="175"/>
      <c r="F48" s="176"/>
    </row>
    <row r="49" spans="1:6" s="25" customFormat="1" ht="23.25" customHeight="1">
      <c r="A49" s="174" t="s">
        <v>42</v>
      </c>
      <c r="B49" s="175"/>
      <c r="C49" s="175"/>
      <c r="D49" s="175"/>
      <c r="E49" s="175"/>
      <c r="F49" s="176"/>
    </row>
    <row r="50" spans="1:6" ht="3" customHeight="1">
      <c r="A50" s="53"/>
      <c r="B50" s="54"/>
      <c r="C50" s="55"/>
      <c r="D50" s="54"/>
      <c r="E50" s="56"/>
      <c r="F50" s="57"/>
    </row>
  </sheetData>
  <sheetProtection/>
  <mergeCells count="14">
    <mergeCell ref="A1:F2"/>
    <mergeCell ref="C40:C41"/>
    <mergeCell ref="D40:D41"/>
    <mergeCell ref="E40:E41"/>
    <mergeCell ref="F40:F41"/>
    <mergeCell ref="D6:F6"/>
    <mergeCell ref="A4:F5"/>
    <mergeCell ref="A3:F3"/>
    <mergeCell ref="D43:F43"/>
    <mergeCell ref="A47:F47"/>
    <mergeCell ref="A49:F49"/>
    <mergeCell ref="A48:F48"/>
    <mergeCell ref="D9:E9"/>
    <mergeCell ref="G29:H2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zoomScalePageLayoutView="0" workbookViewId="0" topLeftCell="A4">
      <selection activeCell="E7" sqref="E7"/>
    </sheetView>
  </sheetViews>
  <sheetFormatPr defaultColWidth="11.421875" defaultRowHeight="12.75"/>
  <cols>
    <col min="1" max="1" width="30.421875" style="1" customWidth="1"/>
    <col min="2" max="2" width="11.421875" style="2" customWidth="1"/>
    <col min="3" max="3" width="11.421875" style="1" customWidth="1"/>
    <col min="4" max="4" width="15.28125" style="2" customWidth="1"/>
    <col min="5" max="5" width="12.57421875" style="3" customWidth="1"/>
    <col min="6" max="6" width="14.28125" style="2" bestFit="1" customWidth="1"/>
    <col min="7" max="7" width="23.421875" style="1" customWidth="1"/>
    <col min="8" max="8" width="15.00390625" style="1" customWidth="1"/>
    <col min="9" max="16384" width="11.421875" style="1" customWidth="1"/>
  </cols>
  <sheetData>
    <row r="1" spans="1:6" ht="12.75">
      <c r="A1" s="145" t="s">
        <v>51</v>
      </c>
      <c r="B1" s="146"/>
      <c r="C1" s="146"/>
      <c r="D1" s="146"/>
      <c r="E1" s="146"/>
      <c r="F1" s="147"/>
    </row>
    <row r="2" spans="1:6" ht="18.75" customHeight="1">
      <c r="A2" s="148"/>
      <c r="B2" s="149"/>
      <c r="C2" s="149"/>
      <c r="D2" s="149"/>
      <c r="E2" s="149"/>
      <c r="F2" s="150"/>
    </row>
    <row r="3" spans="1:6" ht="15">
      <c r="A3" s="26"/>
      <c r="B3" s="27"/>
      <c r="C3" s="27"/>
      <c r="D3" s="27"/>
      <c r="E3" s="27"/>
      <c r="F3" s="28"/>
    </row>
    <row r="4" spans="1:6" ht="15.75" customHeight="1">
      <c r="A4" s="161" t="s">
        <v>43</v>
      </c>
      <c r="B4" s="162"/>
      <c r="C4" s="162"/>
      <c r="D4" s="162"/>
      <c r="E4" s="162"/>
      <c r="F4" s="163"/>
    </row>
    <row r="5" spans="1:6" ht="27.75" customHeight="1">
      <c r="A5" s="161"/>
      <c r="B5" s="162"/>
      <c r="C5" s="162"/>
      <c r="D5" s="162"/>
      <c r="E5" s="162"/>
      <c r="F5" s="163"/>
    </row>
    <row r="6" spans="1:6" ht="12.75">
      <c r="A6" s="69" t="s">
        <v>25</v>
      </c>
      <c r="B6" s="30"/>
      <c r="C6" s="31"/>
      <c r="D6" s="171" t="s">
        <v>37</v>
      </c>
      <c r="E6" s="171"/>
      <c r="F6" s="172"/>
    </row>
    <row r="7" spans="1:6" ht="12.75">
      <c r="A7" s="34" t="s">
        <v>21</v>
      </c>
      <c r="B7" s="35" t="s">
        <v>22</v>
      </c>
      <c r="C7" s="68"/>
      <c r="D7" s="37" t="s">
        <v>27</v>
      </c>
      <c r="E7" s="71"/>
      <c r="F7" s="33"/>
    </row>
    <row r="8" spans="1:6" ht="12.75">
      <c r="A8" s="72">
        <f>5907.34/1200</f>
        <v>4.922783333333333</v>
      </c>
      <c r="B8" s="35" t="s">
        <v>23</v>
      </c>
      <c r="C8" s="68"/>
      <c r="D8" s="67" t="s">
        <v>35</v>
      </c>
      <c r="E8" s="66"/>
      <c r="F8" s="33"/>
    </row>
    <row r="9" spans="1:6" ht="13.5" thickBot="1">
      <c r="A9" s="40"/>
      <c r="B9" s="41"/>
      <c r="C9" s="173" t="s">
        <v>39</v>
      </c>
      <c r="D9" s="173"/>
      <c r="E9" s="80" t="s">
        <v>40</v>
      </c>
      <c r="F9" s="33"/>
    </row>
    <row r="10" spans="1:6" ht="39.75" thickBot="1" thickTop="1">
      <c r="A10" s="29"/>
      <c r="B10" s="22" t="s">
        <v>9</v>
      </c>
      <c r="C10" s="23" t="s">
        <v>10</v>
      </c>
      <c r="D10" s="21" t="s">
        <v>19</v>
      </c>
      <c r="E10" s="79" t="s">
        <v>10</v>
      </c>
      <c r="F10" s="21" t="s">
        <v>20</v>
      </c>
    </row>
    <row r="11" spans="1:6" s="89" customFormat="1" ht="13.5" thickTop="1">
      <c r="A11" s="87" t="s">
        <v>0</v>
      </c>
      <c r="B11" s="123">
        <f>C8*A8</f>
        <v>0</v>
      </c>
      <c r="C11" s="90">
        <f>E7</f>
        <v>0</v>
      </c>
      <c r="D11" s="129">
        <f>IF(E7=0.8,B11*6/7,IF(E7=0.9,B11*32/35,B11*E7))</f>
        <v>0</v>
      </c>
      <c r="E11" s="91"/>
      <c r="F11" s="133"/>
    </row>
    <row r="12" spans="1:6" s="76" customFormat="1" ht="12.75">
      <c r="A12" s="73" t="s">
        <v>38</v>
      </c>
      <c r="B12" s="124">
        <f>IF(B11&lt;1801.73,1801.73-B11,0)</f>
        <v>1801.73</v>
      </c>
      <c r="C12" s="9"/>
      <c r="D12" s="115">
        <f>IF(E7=0.8,B12*6/7,IF(E7=0.9,B12*32/35,B12*E7))</f>
        <v>0</v>
      </c>
      <c r="E12" s="75"/>
      <c r="F12" s="134"/>
    </row>
    <row r="13" spans="1:6" s="89" customFormat="1" ht="12.75">
      <c r="A13" s="92" t="s">
        <v>18</v>
      </c>
      <c r="B13" s="125">
        <f>D11+D12+D14+D15+D17+D18</f>
        <v>0</v>
      </c>
      <c r="C13" s="93">
        <v>10</v>
      </c>
      <c r="D13" s="130">
        <f>IF(E9="oui",(D11+D12+D18+D17+D15+D14)*0.1,0)</f>
        <v>0</v>
      </c>
      <c r="E13" s="94"/>
      <c r="F13" s="135"/>
    </row>
    <row r="14" spans="1:6" s="89" customFormat="1" ht="12.75">
      <c r="A14" s="92" t="s">
        <v>24</v>
      </c>
      <c r="B14" s="138">
        <f>IF(E8=3,194.04,IF(E8=2,77.72,IF(E8=1,2.29,0)))</f>
        <v>0</v>
      </c>
      <c r="C14" s="93">
        <v>0</v>
      </c>
      <c r="D14" s="130">
        <f>B14</f>
        <v>0</v>
      </c>
      <c r="E14" s="94"/>
      <c r="F14" s="135"/>
    </row>
    <row r="15" spans="1:6" s="89" customFormat="1" ht="12.75">
      <c r="A15" s="100" t="s">
        <v>45</v>
      </c>
      <c r="B15" s="107"/>
      <c r="C15" s="8"/>
      <c r="D15" s="115">
        <f>IF($E$7=0.8,B15*6/7,IF($E$7=0.9,B15*32/35,B15*E7))</f>
        <v>0</v>
      </c>
      <c r="E15" s="88"/>
      <c r="F15" s="136"/>
    </row>
    <row r="16" spans="1:6" s="89" customFormat="1" ht="12.75">
      <c r="A16" s="43" t="s">
        <v>28</v>
      </c>
      <c r="B16" s="107"/>
      <c r="C16" s="8"/>
      <c r="D16" s="115">
        <f>IF($E$7=0.8,B16*6/7,IF($E$7=0.9,B16*32/35,B16*E8))</f>
        <v>0</v>
      </c>
      <c r="E16" s="88"/>
      <c r="F16" s="136"/>
    </row>
    <row r="17" spans="1:6" s="89" customFormat="1" ht="12.75">
      <c r="A17" s="87" t="s">
        <v>28</v>
      </c>
      <c r="B17" s="107"/>
      <c r="C17" s="8"/>
      <c r="D17" s="115">
        <f>IF($E$7=0.8,B17*6/7,IF($E$7=0.9,B17*32/35,B17*E8))</f>
        <v>0</v>
      </c>
      <c r="E17" s="88"/>
      <c r="F17" s="136"/>
    </row>
    <row r="18" spans="1:6" s="89" customFormat="1" ht="12.75">
      <c r="A18" s="87" t="s">
        <v>46</v>
      </c>
      <c r="B18" s="107"/>
      <c r="C18" s="8"/>
      <c r="D18" s="115">
        <f>IF($E$7=0.8,B18*6/7,IF($E$7=0.9,B18*32/35,B18*E7))</f>
        <v>0</v>
      </c>
      <c r="E18" s="88"/>
      <c r="F18" s="136"/>
    </row>
    <row r="19" spans="1:6" s="89" customFormat="1" ht="12.75">
      <c r="A19" s="95" t="s">
        <v>1</v>
      </c>
      <c r="B19" s="126"/>
      <c r="C19" s="96"/>
      <c r="D19" s="131">
        <f>SUM(D11:D18)</f>
        <v>0</v>
      </c>
      <c r="E19" s="88"/>
      <c r="F19" s="136"/>
    </row>
    <row r="20" spans="1:6" s="89" customFormat="1" ht="12.75">
      <c r="A20" s="87" t="s">
        <v>2</v>
      </c>
      <c r="B20" s="127">
        <f>(SUM(D11:D17)*98.25/100)+$D$18</f>
        <v>0</v>
      </c>
      <c r="C20" s="88">
        <v>0.068</v>
      </c>
      <c r="D20" s="115">
        <f>B20*C20</f>
        <v>0</v>
      </c>
      <c r="E20" s="88"/>
      <c r="F20" s="136"/>
    </row>
    <row r="21" spans="1:6" s="89" customFormat="1" ht="12.75">
      <c r="A21" s="87" t="s">
        <v>3</v>
      </c>
      <c r="B21" s="127">
        <f>(SUM(D11:D17)*98.25/100)+$D$18</f>
        <v>0</v>
      </c>
      <c r="C21" s="88">
        <v>0.024</v>
      </c>
      <c r="D21" s="115">
        <f>B21*C21</f>
        <v>0</v>
      </c>
      <c r="E21" s="88"/>
      <c r="F21" s="136"/>
    </row>
    <row r="22" spans="1:6" s="89" customFormat="1" ht="12.75">
      <c r="A22" s="87" t="s">
        <v>4</v>
      </c>
      <c r="B22" s="127">
        <f>(SUM(D11:D17)*98.25/100)+$D$18</f>
        <v>0</v>
      </c>
      <c r="C22" s="88">
        <v>0.005</v>
      </c>
      <c r="D22" s="115">
        <f>B22*C22</f>
        <v>0</v>
      </c>
      <c r="E22" s="88"/>
      <c r="F22" s="136"/>
    </row>
    <row r="23" spans="1:6" s="89" customFormat="1" ht="12.75">
      <c r="A23" s="87" t="s">
        <v>5</v>
      </c>
      <c r="B23" s="127">
        <f>D19</f>
        <v>0</v>
      </c>
      <c r="C23" s="88"/>
      <c r="D23" s="115"/>
      <c r="E23" s="88">
        <v>0.13</v>
      </c>
      <c r="F23" s="136">
        <f>B23*E23</f>
        <v>0</v>
      </c>
    </row>
    <row r="24" spans="1:6" s="89" customFormat="1" ht="12.75">
      <c r="A24" s="87" t="s">
        <v>15</v>
      </c>
      <c r="B24" s="127">
        <f>IF(D19&lt;3864,D19,3864)</f>
        <v>0</v>
      </c>
      <c r="C24" s="88">
        <v>0.069</v>
      </c>
      <c r="D24" s="115">
        <f>B24*C24</f>
        <v>0</v>
      </c>
      <c r="E24" s="88">
        <v>0.0855</v>
      </c>
      <c r="F24" s="136">
        <f aca="true" t="shared" si="0" ref="F24:F31">B24*E24</f>
        <v>0</v>
      </c>
    </row>
    <row r="25" spans="1:6" s="89" customFormat="1" ht="12.75">
      <c r="A25" s="87" t="s">
        <v>7</v>
      </c>
      <c r="B25" s="127">
        <f>D19</f>
        <v>0</v>
      </c>
      <c r="C25" s="8"/>
      <c r="D25" s="115"/>
      <c r="E25" s="88">
        <v>0.003</v>
      </c>
      <c r="F25" s="136">
        <f t="shared" si="0"/>
        <v>0</v>
      </c>
    </row>
    <row r="26" spans="1:6" s="89" customFormat="1" ht="12.75">
      <c r="A26" s="87" t="s">
        <v>6</v>
      </c>
      <c r="B26" s="127">
        <f>D19</f>
        <v>0</v>
      </c>
      <c r="C26" s="88">
        <v>0.004</v>
      </c>
      <c r="D26" s="115">
        <f>B26*C26</f>
        <v>0</v>
      </c>
      <c r="E26" s="88">
        <v>0.0202</v>
      </c>
      <c r="F26" s="136">
        <f t="shared" si="0"/>
        <v>0</v>
      </c>
    </row>
    <row r="27" spans="1:6" s="89" customFormat="1" ht="12.75">
      <c r="A27" s="87" t="s">
        <v>8</v>
      </c>
      <c r="B27" s="127">
        <f>D19</f>
        <v>0</v>
      </c>
      <c r="C27" s="8"/>
      <c r="D27" s="115"/>
      <c r="E27" s="88">
        <v>0.0525</v>
      </c>
      <c r="F27" s="136">
        <f t="shared" si="0"/>
        <v>0</v>
      </c>
    </row>
    <row r="28" spans="1:6" s="89" customFormat="1" ht="12.75">
      <c r="A28" s="87" t="s">
        <v>29</v>
      </c>
      <c r="B28" s="127">
        <f>D19</f>
        <v>0</v>
      </c>
      <c r="C28" s="8"/>
      <c r="D28" s="115"/>
      <c r="E28" s="97"/>
      <c r="F28" s="136">
        <f>B28*E28</f>
        <v>0</v>
      </c>
    </row>
    <row r="29" spans="1:8" s="89" customFormat="1" ht="12.75">
      <c r="A29" s="87" t="s">
        <v>30</v>
      </c>
      <c r="B29" s="127">
        <f>D19</f>
        <v>0</v>
      </c>
      <c r="C29" s="8"/>
      <c r="D29" s="115"/>
      <c r="E29" s="97"/>
      <c r="F29" s="136">
        <f t="shared" si="0"/>
        <v>0</v>
      </c>
      <c r="G29" s="167"/>
      <c r="H29" s="168"/>
    </row>
    <row r="30" spans="1:7" s="89" customFormat="1" ht="12.75">
      <c r="A30" s="87" t="s">
        <v>31</v>
      </c>
      <c r="B30" s="127">
        <f>D19</f>
        <v>0</v>
      </c>
      <c r="C30" s="8"/>
      <c r="D30" s="115"/>
      <c r="E30" s="97"/>
      <c r="F30" s="136">
        <f t="shared" si="0"/>
        <v>0</v>
      </c>
      <c r="G30" s="98"/>
    </row>
    <row r="31" spans="1:6" s="89" customFormat="1" ht="12.75">
      <c r="A31" s="87" t="s">
        <v>13</v>
      </c>
      <c r="B31" s="127">
        <f>IF(($D$19-D14)&lt;3864,($D$19-D14),3864)</f>
        <v>0</v>
      </c>
      <c r="C31" s="88">
        <v>0.028</v>
      </c>
      <c r="D31" s="115">
        <f>B31*C31</f>
        <v>0</v>
      </c>
      <c r="E31" s="88">
        <v>0.042</v>
      </c>
      <c r="F31" s="136">
        <f t="shared" si="0"/>
        <v>0</v>
      </c>
    </row>
    <row r="32" spans="1:6" s="89" customFormat="1" ht="12.75">
      <c r="A32" s="86" t="s">
        <v>14</v>
      </c>
      <c r="B32" s="128">
        <f>IF($D$19&gt;3864,$D$19-3864,0)</f>
        <v>0</v>
      </c>
      <c r="C32" s="85">
        <v>0.0695</v>
      </c>
      <c r="D32" s="132">
        <f>B32*C32</f>
        <v>0</v>
      </c>
      <c r="E32" s="85">
        <v>0.1255</v>
      </c>
      <c r="F32" s="137">
        <f aca="true" t="shared" si="1" ref="F32:F37">B32*E32</f>
        <v>0</v>
      </c>
    </row>
    <row r="33" spans="1:6" s="89" customFormat="1" ht="12.75">
      <c r="A33" s="86" t="s">
        <v>16</v>
      </c>
      <c r="B33" s="128">
        <f>D19</f>
        <v>0</v>
      </c>
      <c r="C33" s="85"/>
      <c r="D33" s="132"/>
      <c r="E33" s="85">
        <v>0.009</v>
      </c>
      <c r="F33" s="137">
        <f t="shared" si="1"/>
        <v>0</v>
      </c>
    </row>
    <row r="34" spans="1:6" s="89" customFormat="1" ht="12.75">
      <c r="A34" s="86" t="s">
        <v>50</v>
      </c>
      <c r="B34" s="128">
        <f>D19</f>
        <v>0</v>
      </c>
      <c r="C34" s="85"/>
      <c r="D34" s="132"/>
      <c r="E34" s="85">
        <v>0.001</v>
      </c>
      <c r="F34" s="137">
        <f t="shared" si="1"/>
        <v>0</v>
      </c>
    </row>
    <row r="35" spans="1:6" s="89" customFormat="1" ht="12.75">
      <c r="A35" s="86" t="s">
        <v>26</v>
      </c>
      <c r="B35" s="128">
        <f>D19</f>
        <v>0</v>
      </c>
      <c r="C35" s="85"/>
      <c r="D35" s="132"/>
      <c r="E35" s="85">
        <v>0.017</v>
      </c>
      <c r="F35" s="137">
        <f t="shared" si="1"/>
        <v>0</v>
      </c>
    </row>
    <row r="36" spans="1:6" s="89" customFormat="1" ht="18" customHeight="1">
      <c r="A36" s="87" t="s">
        <v>47</v>
      </c>
      <c r="B36" s="127">
        <f>D19</f>
        <v>0</v>
      </c>
      <c r="C36" s="88"/>
      <c r="D36" s="115"/>
      <c r="E36" s="88">
        <v>0.0405</v>
      </c>
      <c r="F36" s="136">
        <f t="shared" si="1"/>
        <v>0</v>
      </c>
    </row>
    <row r="37" spans="1:6" s="89" customFormat="1" ht="18" customHeight="1">
      <c r="A37" s="87" t="s">
        <v>48</v>
      </c>
      <c r="B37" s="107"/>
      <c r="C37" s="107"/>
      <c r="D37" s="115">
        <f>B37*C37</f>
        <v>0</v>
      </c>
      <c r="E37" s="88"/>
      <c r="F37" s="136"/>
    </row>
    <row r="38" spans="1:6" ht="13.5" thickBot="1">
      <c r="A38" s="29"/>
      <c r="B38" s="30"/>
      <c r="C38" s="31"/>
      <c r="D38" s="30"/>
      <c r="E38" s="32"/>
      <c r="F38" s="33"/>
    </row>
    <row r="39" spans="1:6" ht="24.75" customHeight="1">
      <c r="A39" s="29"/>
      <c r="B39" s="30"/>
      <c r="C39" s="151" t="s">
        <v>11</v>
      </c>
      <c r="D39" s="153">
        <f>D19-(D20+D21+D22+D23+D24+D26+D31+D32)-D37</f>
        <v>0</v>
      </c>
      <c r="E39" s="169" t="s">
        <v>12</v>
      </c>
      <c r="F39" s="157">
        <f>SUM(F23:F36)</f>
        <v>0</v>
      </c>
    </row>
    <row r="40" spans="1:6" ht="18" customHeight="1" thickBot="1">
      <c r="A40" s="29"/>
      <c r="B40" s="30"/>
      <c r="C40" s="152"/>
      <c r="D40" s="154"/>
      <c r="E40" s="170"/>
      <c r="F40" s="158"/>
    </row>
    <row r="41" spans="1:6" ht="21" customHeight="1">
      <c r="A41" s="29"/>
      <c r="B41" s="30"/>
      <c r="C41" s="16"/>
      <c r="D41" s="17"/>
      <c r="E41" s="19"/>
      <c r="F41" s="50"/>
    </row>
    <row r="42" spans="1:6" ht="16.5" customHeight="1">
      <c r="A42" s="29"/>
      <c r="B42" s="30"/>
      <c r="C42" s="16"/>
      <c r="D42" s="140" t="s">
        <v>32</v>
      </c>
      <c r="E42" s="140"/>
      <c r="F42" s="141"/>
    </row>
    <row r="43" spans="1:6" ht="24.75" customHeight="1">
      <c r="A43" s="29"/>
      <c r="B43" s="30"/>
      <c r="C43" s="16"/>
      <c r="D43" s="58" t="s">
        <v>33</v>
      </c>
      <c r="E43" s="59" t="s">
        <v>17</v>
      </c>
      <c r="F43" s="58" t="s">
        <v>34</v>
      </c>
    </row>
    <row r="44" spans="1:6" s="18" customFormat="1" ht="24" customHeight="1">
      <c r="A44" s="70"/>
      <c r="B44" s="62"/>
      <c r="C44" s="63"/>
      <c r="D44" s="60">
        <f>D19</f>
        <v>0</v>
      </c>
      <c r="E44" s="20">
        <f>F39</f>
        <v>0</v>
      </c>
      <c r="F44" s="20">
        <f>+E44+D44</f>
        <v>0</v>
      </c>
    </row>
    <row r="45" spans="1:6" ht="12.75">
      <c r="A45" s="29"/>
      <c r="B45" s="30"/>
      <c r="C45" s="31"/>
      <c r="D45" s="30"/>
      <c r="E45" s="32"/>
      <c r="F45" s="33"/>
    </row>
    <row r="46" spans="1:6" ht="31.5" customHeight="1">
      <c r="A46" s="174" t="s">
        <v>49</v>
      </c>
      <c r="B46" s="175"/>
      <c r="C46" s="175"/>
      <c r="D46" s="175"/>
      <c r="E46" s="175"/>
      <c r="F46" s="176"/>
    </row>
    <row r="47" spans="1:6" ht="24" customHeight="1">
      <c r="A47" s="174" t="s">
        <v>52</v>
      </c>
      <c r="B47" s="175"/>
      <c r="C47" s="175"/>
      <c r="D47" s="175"/>
      <c r="E47" s="175"/>
      <c r="F47" s="176"/>
    </row>
    <row r="48" spans="1:6" s="25" customFormat="1" ht="23.25" customHeight="1">
      <c r="A48" s="174" t="s">
        <v>42</v>
      </c>
      <c r="B48" s="175"/>
      <c r="C48" s="175"/>
      <c r="D48" s="175"/>
      <c r="E48" s="175"/>
      <c r="F48" s="176"/>
    </row>
    <row r="49" spans="1:6" ht="5.25" customHeight="1">
      <c r="A49" s="53"/>
      <c r="B49" s="54"/>
      <c r="C49" s="55"/>
      <c r="D49" s="54"/>
      <c r="E49" s="56"/>
      <c r="F49" s="57"/>
    </row>
  </sheetData>
  <sheetProtection/>
  <mergeCells count="13">
    <mergeCell ref="A46:F46"/>
    <mergeCell ref="A47:F47"/>
    <mergeCell ref="A48:F48"/>
    <mergeCell ref="A1:F2"/>
    <mergeCell ref="A4:F5"/>
    <mergeCell ref="D6:F6"/>
    <mergeCell ref="C9:D9"/>
    <mergeCell ref="G29:H29"/>
    <mergeCell ref="C39:C40"/>
    <mergeCell ref="D39:D40"/>
    <mergeCell ref="E39:E40"/>
    <mergeCell ref="F39:F40"/>
    <mergeCell ref="D42:F4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CDG 61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Séverine</dc:creator>
  <cp:keywords/>
  <dc:description/>
  <cp:lastModifiedBy>Aline JARDIN</cp:lastModifiedBy>
  <cp:lastPrinted>2019-07-29T14:57:17Z</cp:lastPrinted>
  <dcterms:created xsi:type="dcterms:W3CDTF">2005-05-10T14:08:51Z</dcterms:created>
  <dcterms:modified xsi:type="dcterms:W3CDTF">2024-03-01T08:02:05Z</dcterms:modified>
  <cp:category/>
  <cp:version/>
  <cp:contentType/>
  <cp:contentStatus/>
</cp:coreProperties>
</file>